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/>
  <mc:AlternateContent xmlns:mc="http://schemas.openxmlformats.org/markup-compatibility/2006">
    <mc:Choice Requires="x15">
      <x15ac:absPath xmlns:x15ac="http://schemas.microsoft.com/office/spreadsheetml/2010/11/ac" url="/Users/Hester/ownCloud2/Supervising/PhD/NeginA./Manuscript/For submission/Second version/Version for submission/Data/"/>
    </mc:Choice>
  </mc:AlternateContent>
  <xr:revisionPtr revIDLastSave="0" documentId="13_ncr:1_{0CB16F73-B087-6243-A9BD-C51F4AAB44EE}" xr6:coauthVersionLast="47" xr6:coauthVersionMax="47" xr10:uidLastSave="{00000000-0000-0000-0000-000000000000}"/>
  <bookViews>
    <workbookView xWindow="0" yWindow="1140" windowWidth="38400" windowHeight="19000" xr2:uid="{00000000-000D-0000-FFFF-FFFF00000000}"/>
  </bookViews>
  <sheets>
    <sheet name="Table_1" sheetId="2" r:id="rId1"/>
    <sheet name="Table_2" sheetId="6" r:id="rId2"/>
    <sheet name="Figure_2" sheetId="5" r:id="rId3"/>
    <sheet name="Figure_3_FW" sheetId="9" r:id="rId4"/>
    <sheet name="Figure_3_FRAP" sheetId="7" r:id="rId5"/>
    <sheet name="Figure_3_Phenol" sheetId="8" r:id="rId6"/>
  </sheets>
  <externalReferences>
    <externalReference r:id="rId7"/>
    <externalReference r:id="rId8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73" i="9" l="1"/>
  <c r="Y72" i="9"/>
  <c r="Y71" i="9"/>
  <c r="AA71" i="9" s="1"/>
  <c r="Y70" i="9"/>
  <c r="Y69" i="9"/>
  <c r="Y68" i="9"/>
  <c r="AA68" i="9" s="1"/>
  <c r="Y67" i="9"/>
  <c r="Y66" i="9"/>
  <c r="Y65" i="9"/>
  <c r="Y64" i="9"/>
  <c r="Y63" i="9"/>
  <c r="Y62" i="9"/>
  <c r="AA62" i="9" s="1"/>
  <c r="F61" i="9"/>
  <c r="F60" i="9"/>
  <c r="F59" i="9"/>
  <c r="H59" i="9" s="1"/>
  <c r="X58" i="9"/>
  <c r="F58" i="9"/>
  <c r="X57" i="9"/>
  <c r="Y56" i="9" s="1"/>
  <c r="F57" i="9"/>
  <c r="X56" i="9"/>
  <c r="Z56" i="9" s="1"/>
  <c r="F56" i="9"/>
  <c r="X55" i="9"/>
  <c r="F55" i="9"/>
  <c r="X54" i="9"/>
  <c r="F54" i="9"/>
  <c r="X53" i="9"/>
  <c r="Z53" i="9" s="1"/>
  <c r="F53" i="9"/>
  <c r="X52" i="9"/>
  <c r="F52" i="9"/>
  <c r="X51" i="9"/>
  <c r="F51" i="9"/>
  <c r="X50" i="9"/>
  <c r="Z50" i="9" s="1"/>
  <c r="F50" i="9"/>
  <c r="H50" i="9" s="1"/>
  <c r="X49" i="9"/>
  <c r="F49" i="9"/>
  <c r="X48" i="9"/>
  <c r="F48" i="9"/>
  <c r="X47" i="9"/>
  <c r="Z47" i="9" s="1"/>
  <c r="F47" i="9"/>
  <c r="F46" i="9"/>
  <c r="F45" i="9"/>
  <c r="F44" i="9"/>
  <c r="H44" i="9" s="1"/>
  <c r="X43" i="9"/>
  <c r="F43" i="9"/>
  <c r="X42" i="9"/>
  <c r="F42" i="9"/>
  <c r="X41" i="9"/>
  <c r="F41" i="9"/>
  <c r="X40" i="9"/>
  <c r="F40" i="9"/>
  <c r="X39" i="9"/>
  <c r="F39" i="9"/>
  <c r="X38" i="9"/>
  <c r="Y38" i="9" s="1"/>
  <c r="F38" i="9"/>
  <c r="H38" i="9" s="1"/>
  <c r="X37" i="9"/>
  <c r="F37" i="9"/>
  <c r="X36" i="9"/>
  <c r="F36" i="9"/>
  <c r="X35" i="9"/>
  <c r="Z35" i="9" s="1"/>
  <c r="F35" i="9"/>
  <c r="H35" i="9" s="1"/>
  <c r="X34" i="9"/>
  <c r="F34" i="9"/>
  <c r="X33" i="9"/>
  <c r="F33" i="9"/>
  <c r="X32" i="9"/>
  <c r="F32" i="9"/>
  <c r="F31" i="9"/>
  <c r="F30" i="9"/>
  <c r="F29" i="9"/>
  <c r="G29" i="9" s="1"/>
  <c r="X28" i="9"/>
  <c r="F28" i="9"/>
  <c r="X27" i="9"/>
  <c r="Y26" i="9" s="1"/>
  <c r="F27" i="9"/>
  <c r="Z26" i="9"/>
  <c r="X26" i="9"/>
  <c r="F26" i="9"/>
  <c r="X25" i="9"/>
  <c r="F25" i="9"/>
  <c r="X24" i="9"/>
  <c r="F24" i="9"/>
  <c r="X23" i="9"/>
  <c r="Z23" i="9" s="1"/>
  <c r="F23" i="9"/>
  <c r="H23" i="9" s="1"/>
  <c r="X22" i="9"/>
  <c r="F22" i="9"/>
  <c r="X21" i="9"/>
  <c r="F21" i="9"/>
  <c r="X20" i="9"/>
  <c r="Z20" i="9" s="1"/>
  <c r="F20" i="9"/>
  <c r="H20" i="9" s="1"/>
  <c r="X19" i="9"/>
  <c r="F19" i="9"/>
  <c r="X18" i="9"/>
  <c r="Y17" i="9" s="1"/>
  <c r="F18" i="9"/>
  <c r="X17" i="9"/>
  <c r="Z17" i="9" s="1"/>
  <c r="F17" i="9"/>
  <c r="F16" i="9"/>
  <c r="F15" i="9"/>
  <c r="F14" i="9"/>
  <c r="G14" i="9" s="1"/>
  <c r="X13" i="9"/>
  <c r="F13" i="9"/>
  <c r="Y12" i="9"/>
  <c r="F12" i="9"/>
  <c r="Y11" i="9"/>
  <c r="F11" i="9"/>
  <c r="Y10" i="9"/>
  <c r="F10" i="9"/>
  <c r="Y9" i="9"/>
  <c r="F9" i="9"/>
  <c r="Y8" i="9"/>
  <c r="AA8" i="9" s="1"/>
  <c r="F8" i="9"/>
  <c r="H8" i="9" s="1"/>
  <c r="Y7" i="9"/>
  <c r="F7" i="9"/>
  <c r="Y6" i="9"/>
  <c r="F6" i="9"/>
  <c r="Y5" i="9"/>
  <c r="F5" i="9"/>
  <c r="Y4" i="9"/>
  <c r="F4" i="9"/>
  <c r="Y3" i="9"/>
  <c r="F3" i="9"/>
  <c r="Y2" i="9"/>
  <c r="AA2" i="9" s="1"/>
  <c r="F2" i="9"/>
  <c r="H2" i="9" s="1"/>
  <c r="Y23" i="9" l="1"/>
  <c r="H41" i="9"/>
  <c r="Y50" i="9"/>
  <c r="H56" i="9"/>
  <c r="H11" i="9"/>
  <c r="Y20" i="9"/>
  <c r="G26" i="9"/>
  <c r="H32" i="9"/>
  <c r="Y53" i="9"/>
  <c r="Z68" i="9"/>
  <c r="G47" i="9"/>
  <c r="H5" i="9"/>
  <c r="AA5" i="9"/>
  <c r="G17" i="9"/>
  <c r="Z41" i="9"/>
  <c r="AA11" i="9"/>
  <c r="Y32" i="9"/>
  <c r="Y47" i="9"/>
  <c r="G53" i="9"/>
  <c r="Z65" i="9"/>
  <c r="G2" i="9"/>
  <c r="G8" i="9"/>
  <c r="G11" i="9"/>
  <c r="G32" i="9"/>
  <c r="G38" i="9"/>
  <c r="G44" i="9"/>
  <c r="H14" i="9"/>
  <c r="Z2" i="9"/>
  <c r="Z8" i="9"/>
  <c r="Y35" i="9"/>
  <c r="Y41" i="9"/>
  <c r="Z32" i="9"/>
  <c r="Z38" i="9"/>
  <c r="G23" i="9"/>
  <c r="G50" i="9"/>
  <c r="G56" i="9"/>
  <c r="G59" i="9"/>
  <c r="Z71" i="9"/>
  <c r="H17" i="9"/>
  <c r="H26" i="9"/>
  <c r="H29" i="9"/>
  <c r="H47" i="9"/>
  <c r="H53" i="9"/>
  <c r="AA65" i="9"/>
  <c r="G5" i="9"/>
  <c r="G35" i="9"/>
  <c r="G41" i="9"/>
  <c r="Z62" i="9"/>
  <c r="Z5" i="9"/>
  <c r="Z11" i="9"/>
  <c r="G20" i="9"/>
  <c r="E61" i="8"/>
  <c r="F61" i="8" s="1"/>
  <c r="E60" i="8"/>
  <c r="F60" i="8" s="1"/>
  <c r="E59" i="8"/>
  <c r="F59" i="8" s="1"/>
  <c r="E58" i="8"/>
  <c r="F58" i="8" s="1"/>
  <c r="E57" i="8"/>
  <c r="F57" i="8" s="1"/>
  <c r="E56" i="8"/>
  <c r="F56" i="8" s="1"/>
  <c r="E55" i="8"/>
  <c r="F55" i="8" s="1"/>
  <c r="E54" i="8"/>
  <c r="F54" i="8" s="1"/>
  <c r="E53" i="8"/>
  <c r="F53" i="8" s="1"/>
  <c r="E52" i="8"/>
  <c r="F52" i="8" s="1"/>
  <c r="E51" i="8"/>
  <c r="F51" i="8" s="1"/>
  <c r="E50" i="8"/>
  <c r="F50" i="8" s="1"/>
  <c r="E49" i="8"/>
  <c r="F49" i="8" s="1"/>
  <c r="E48" i="8"/>
  <c r="F48" i="8" s="1"/>
  <c r="E47" i="8"/>
  <c r="F47" i="8" s="1"/>
  <c r="H47" i="8" s="1"/>
  <c r="E46" i="8"/>
  <c r="F46" i="8" s="1"/>
  <c r="E45" i="8"/>
  <c r="F45" i="8" s="1"/>
  <c r="E44" i="8"/>
  <c r="F44" i="8" s="1"/>
  <c r="E43" i="8"/>
  <c r="F43" i="8" s="1"/>
  <c r="E42" i="8"/>
  <c r="F42" i="8" s="1"/>
  <c r="E41" i="8"/>
  <c r="F41" i="8" s="1"/>
  <c r="E40" i="8"/>
  <c r="F40" i="8" s="1"/>
  <c r="E39" i="8"/>
  <c r="F39" i="8" s="1"/>
  <c r="E38" i="8"/>
  <c r="F38" i="8" s="1"/>
  <c r="E37" i="8"/>
  <c r="F37" i="8" s="1"/>
  <c r="E36" i="8"/>
  <c r="F36" i="8" s="1"/>
  <c r="E35" i="8"/>
  <c r="F35" i="8" s="1"/>
  <c r="E34" i="8"/>
  <c r="F34" i="8" s="1"/>
  <c r="E33" i="8"/>
  <c r="F33" i="8" s="1"/>
  <c r="E32" i="8"/>
  <c r="F32" i="8" s="1"/>
  <c r="E31" i="8"/>
  <c r="F31" i="8" s="1"/>
  <c r="E30" i="8"/>
  <c r="F30" i="8" s="1"/>
  <c r="E29" i="8"/>
  <c r="F29" i="8" s="1"/>
  <c r="E28" i="8"/>
  <c r="F28" i="8" s="1"/>
  <c r="R12" i="8"/>
  <c r="E27" i="8"/>
  <c r="F27" i="8" s="1"/>
  <c r="R11" i="8"/>
  <c r="E26" i="8"/>
  <c r="F26" i="8" s="1"/>
  <c r="R10" i="8"/>
  <c r="E25" i="8"/>
  <c r="F25" i="8" s="1"/>
  <c r="R9" i="8"/>
  <c r="E24" i="8"/>
  <c r="F24" i="8" s="1"/>
  <c r="R8" i="8"/>
  <c r="E23" i="8"/>
  <c r="F23" i="8" s="1"/>
  <c r="R7" i="8"/>
  <c r="E22" i="8"/>
  <c r="F22" i="8" s="1"/>
  <c r="R6" i="8"/>
  <c r="E21" i="8"/>
  <c r="F21" i="8" s="1"/>
  <c r="R5" i="8"/>
  <c r="E20" i="8"/>
  <c r="F20" i="8" s="1"/>
  <c r="R4" i="8"/>
  <c r="E19" i="8"/>
  <c r="F19" i="8" s="1"/>
  <c r="E18" i="8"/>
  <c r="F18" i="8" s="1"/>
  <c r="E17" i="8"/>
  <c r="F17" i="8" s="1"/>
  <c r="E16" i="8"/>
  <c r="F16" i="8" s="1"/>
  <c r="E15" i="8"/>
  <c r="F15" i="8" s="1"/>
  <c r="E14" i="8"/>
  <c r="F14" i="8" s="1"/>
  <c r="E13" i="8"/>
  <c r="F13" i="8" s="1"/>
  <c r="E12" i="8"/>
  <c r="F12" i="8" s="1"/>
  <c r="E11" i="8"/>
  <c r="F11" i="8" s="1"/>
  <c r="E10" i="8"/>
  <c r="F10" i="8" s="1"/>
  <c r="E9" i="8"/>
  <c r="F9" i="8" s="1"/>
  <c r="E8" i="8"/>
  <c r="F8" i="8" s="1"/>
  <c r="E7" i="8"/>
  <c r="F7" i="8" s="1"/>
  <c r="E6" i="8"/>
  <c r="F6" i="8" s="1"/>
  <c r="E5" i="8"/>
  <c r="F5" i="8" s="1"/>
  <c r="E4" i="8"/>
  <c r="F4" i="8" s="1"/>
  <c r="E3" i="8"/>
  <c r="F3" i="8" s="1"/>
  <c r="E2" i="8"/>
  <c r="F2" i="8" s="1"/>
  <c r="H32" i="8" l="1"/>
  <c r="G20" i="8"/>
  <c r="H29" i="8"/>
  <c r="G29" i="8"/>
  <c r="H38" i="8"/>
  <c r="G38" i="8"/>
  <c r="H5" i="8"/>
  <c r="G5" i="8"/>
  <c r="H56" i="8"/>
  <c r="G56" i="8"/>
  <c r="G17" i="8"/>
  <c r="H17" i="8"/>
  <c r="G50" i="8"/>
  <c r="H50" i="8"/>
  <c r="G2" i="8"/>
  <c r="H2" i="8"/>
  <c r="H59" i="8"/>
  <c r="G59" i="8"/>
  <c r="G35" i="8"/>
  <c r="H35" i="8"/>
  <c r="G14" i="8"/>
  <c r="H14" i="8"/>
  <c r="G8" i="8"/>
  <c r="H8" i="8"/>
  <c r="H26" i="8"/>
  <c r="G26" i="8"/>
  <c r="H41" i="8"/>
  <c r="G41" i="8"/>
  <c r="G11" i="8"/>
  <c r="H11" i="8"/>
  <c r="G23" i="8"/>
  <c r="H23" i="8"/>
  <c r="H44" i="8"/>
  <c r="G44" i="8"/>
  <c r="H53" i="8"/>
  <c r="G53" i="8"/>
  <c r="H20" i="8"/>
  <c r="G32" i="8"/>
  <c r="G47" i="8"/>
  <c r="E2" i="7"/>
  <c r="F2" i="7" s="1"/>
  <c r="E3" i="7"/>
  <c r="F3" i="7" s="1"/>
  <c r="E4" i="7"/>
  <c r="F4" i="7" s="1"/>
  <c r="E5" i="7"/>
  <c r="F5" i="7" s="1"/>
  <c r="E6" i="7"/>
  <c r="F6" i="7" s="1"/>
  <c r="E7" i="7"/>
  <c r="F7" i="7" s="1"/>
  <c r="E8" i="7"/>
  <c r="F8" i="7" s="1"/>
  <c r="E9" i="7"/>
  <c r="F9" i="7" s="1"/>
  <c r="E10" i="7"/>
  <c r="F10" i="7" s="1"/>
  <c r="E11" i="7"/>
  <c r="F11" i="7"/>
  <c r="E12" i="7"/>
  <c r="F12" i="7" s="1"/>
  <c r="E13" i="7"/>
  <c r="F13" i="7" s="1"/>
  <c r="E14" i="7"/>
  <c r="F14" i="7" s="1"/>
  <c r="E15" i="7"/>
  <c r="F15" i="7" s="1"/>
  <c r="E16" i="7"/>
  <c r="F16" i="7" s="1"/>
  <c r="E17" i="7"/>
  <c r="F17" i="7" s="1"/>
  <c r="E18" i="7"/>
  <c r="F18" i="7"/>
  <c r="E19" i="7"/>
  <c r="F19" i="7" s="1"/>
  <c r="E20" i="7"/>
  <c r="F20" i="7" s="1"/>
  <c r="E21" i="7"/>
  <c r="F21" i="7"/>
  <c r="E22" i="7"/>
  <c r="F22" i="7"/>
  <c r="E23" i="7"/>
  <c r="F23" i="7" s="1"/>
  <c r="E24" i="7"/>
  <c r="F24" i="7"/>
  <c r="E25" i="7"/>
  <c r="F25" i="7"/>
  <c r="E26" i="7"/>
  <c r="F26" i="7" s="1"/>
  <c r="E27" i="7"/>
  <c r="F27" i="7" s="1"/>
  <c r="E28" i="7"/>
  <c r="F28" i="7" s="1"/>
  <c r="E30" i="7"/>
  <c r="F30" i="7"/>
  <c r="E31" i="7"/>
  <c r="F31" i="7"/>
  <c r="E32" i="7"/>
  <c r="F32" i="7" s="1"/>
  <c r="E33" i="7"/>
  <c r="F33" i="7"/>
  <c r="E34" i="7"/>
  <c r="F34" i="7" s="1"/>
  <c r="E35" i="7"/>
  <c r="F35" i="7" s="1"/>
  <c r="E36" i="7"/>
  <c r="F36" i="7" s="1"/>
  <c r="E37" i="7"/>
  <c r="F37" i="7" s="1"/>
  <c r="O8" i="7"/>
  <c r="E38" i="7"/>
  <c r="F38" i="7" s="1"/>
  <c r="O9" i="7"/>
  <c r="E39" i="7"/>
  <c r="F39" i="7"/>
  <c r="O10" i="7"/>
  <c r="E40" i="7"/>
  <c r="F40" i="7"/>
  <c r="O11" i="7"/>
  <c r="E41" i="7"/>
  <c r="F41" i="7"/>
  <c r="O12" i="7"/>
  <c r="E42" i="7"/>
  <c r="F42" i="7" s="1"/>
  <c r="O13" i="7"/>
  <c r="E43" i="7"/>
  <c r="F43" i="7" s="1"/>
  <c r="O14" i="7"/>
  <c r="E44" i="7"/>
  <c r="F44" i="7" s="1"/>
  <c r="O15" i="7"/>
  <c r="E45" i="7"/>
  <c r="F45" i="7"/>
  <c r="O16" i="7"/>
  <c r="E46" i="7"/>
  <c r="F46" i="7" s="1"/>
  <c r="E47" i="7"/>
  <c r="F47" i="7" s="1"/>
  <c r="E48" i="7"/>
  <c r="F48" i="7" s="1"/>
  <c r="E49" i="7"/>
  <c r="F49" i="7" s="1"/>
  <c r="E50" i="7"/>
  <c r="F50" i="7" s="1"/>
  <c r="E51" i="7"/>
  <c r="F51" i="7"/>
  <c r="E52" i="7"/>
  <c r="F52" i="7" s="1"/>
  <c r="E53" i="7"/>
  <c r="F53" i="7"/>
  <c r="E54" i="7"/>
  <c r="F54" i="7" s="1"/>
  <c r="E55" i="7"/>
  <c r="F55" i="7" s="1"/>
  <c r="E56" i="7"/>
  <c r="F56" i="7" s="1"/>
  <c r="E57" i="7"/>
  <c r="F57" i="7"/>
  <c r="E58" i="7"/>
  <c r="F58" i="7" s="1"/>
  <c r="E59" i="7"/>
  <c r="F59" i="7" s="1"/>
  <c r="H59" i="7" l="1"/>
  <c r="G59" i="7"/>
  <c r="G29" i="7"/>
  <c r="H8" i="7"/>
  <c r="G41" i="7"/>
  <c r="G5" i="7"/>
  <c r="G35" i="7"/>
  <c r="H23" i="7"/>
  <c r="G23" i="7"/>
  <c r="G50" i="7"/>
  <c r="G38" i="7"/>
  <c r="H38" i="7"/>
  <c r="H50" i="7"/>
  <c r="G53" i="7"/>
  <c r="H53" i="7"/>
  <c r="G8" i="7"/>
  <c r="G56" i="7"/>
  <c r="G44" i="7"/>
  <c r="H41" i="7"/>
  <c r="H35" i="7"/>
  <c r="G17" i="7"/>
  <c r="G47" i="7"/>
  <c r="H47" i="7"/>
  <c r="G20" i="7"/>
  <c r="H20" i="7"/>
  <c r="H26" i="7"/>
  <c r="G26" i="7"/>
  <c r="G14" i="7"/>
  <c r="G32" i="7"/>
  <c r="H32" i="7"/>
  <c r="G11" i="7"/>
  <c r="H11" i="7"/>
  <c r="G2" i="7"/>
  <c r="H2" i="7"/>
  <c r="H56" i="7"/>
  <c r="H29" i="7"/>
  <c r="H17" i="7"/>
  <c r="H44" i="7"/>
  <c r="H5" i="7"/>
  <c r="H14" i="7"/>
  <c r="P37" i="6"/>
  <c r="Q37" i="6" s="1"/>
  <c r="O37" i="6"/>
  <c r="P36" i="6"/>
  <c r="Q36" i="6" s="1"/>
  <c r="O36" i="6"/>
  <c r="P35" i="6"/>
  <c r="Q35" i="6" s="1"/>
  <c r="O35" i="6"/>
  <c r="P34" i="6"/>
  <c r="O34" i="6"/>
  <c r="Q34" i="6" s="1"/>
  <c r="P33" i="6"/>
  <c r="Q33" i="6" s="1"/>
  <c r="O33" i="6"/>
  <c r="P32" i="6"/>
  <c r="O32" i="6"/>
  <c r="P31" i="6"/>
  <c r="Q31" i="6" s="1"/>
  <c r="O31" i="6"/>
  <c r="P30" i="6"/>
  <c r="Q30" i="6" s="1"/>
  <c r="O30" i="6"/>
  <c r="P28" i="6"/>
  <c r="Q28" i="6" s="1"/>
  <c r="O28" i="6"/>
  <c r="P27" i="6"/>
  <c r="O27" i="6"/>
  <c r="P26" i="6"/>
  <c r="O26" i="6"/>
  <c r="P25" i="6"/>
  <c r="Q25" i="6" s="1"/>
  <c r="O25" i="6"/>
  <c r="P24" i="6"/>
  <c r="Q24" i="6" s="1"/>
  <c r="O24" i="6"/>
  <c r="P23" i="6"/>
  <c r="Q23" i="6" s="1"/>
  <c r="O23" i="6"/>
  <c r="P22" i="6"/>
  <c r="Q22" i="6" s="1"/>
  <c r="O22" i="6"/>
  <c r="P21" i="6"/>
  <c r="O21" i="6"/>
  <c r="P19" i="6"/>
  <c r="Q19" i="6" s="1"/>
  <c r="O19" i="6"/>
  <c r="P18" i="6"/>
  <c r="Q18" i="6" s="1"/>
  <c r="O18" i="6"/>
  <c r="P17" i="6"/>
  <c r="O17" i="6"/>
  <c r="P16" i="6"/>
  <c r="O16" i="6"/>
  <c r="P15" i="6"/>
  <c r="Q15" i="6" s="1"/>
  <c r="O15" i="6"/>
  <c r="P14" i="6"/>
  <c r="O14" i="6"/>
  <c r="P13" i="6"/>
  <c r="Q13" i="6" s="1"/>
  <c r="O13" i="6"/>
  <c r="P12" i="6"/>
  <c r="Q12" i="6" s="1"/>
  <c r="O12" i="6"/>
  <c r="P10" i="6"/>
  <c r="O10" i="6"/>
  <c r="P9" i="6"/>
  <c r="O9" i="6"/>
  <c r="P8" i="6"/>
  <c r="Q8" i="6" s="1"/>
  <c r="O8" i="6"/>
  <c r="P7" i="6"/>
  <c r="O7" i="6"/>
  <c r="P6" i="6"/>
  <c r="O6" i="6"/>
  <c r="P5" i="6"/>
  <c r="Q5" i="6" s="1"/>
  <c r="O5" i="6"/>
  <c r="P4" i="6"/>
  <c r="O4" i="6"/>
  <c r="P3" i="6"/>
  <c r="Q3" i="6" s="1"/>
  <c r="O3" i="6"/>
  <c r="Y4" i="5"/>
  <c r="Y5" i="5"/>
  <c r="Y6" i="5"/>
  <c r="Y3" i="5"/>
  <c r="V3" i="5"/>
  <c r="Q9" i="6" l="1"/>
  <c r="Q4" i="6"/>
  <c r="Q14" i="6"/>
  <c r="Q21" i="6"/>
  <c r="Q6" i="6"/>
  <c r="Q16" i="6"/>
  <c r="Q26" i="6"/>
  <c r="Q32" i="6"/>
  <c r="Q7" i="6"/>
  <c r="Q17" i="6"/>
  <c r="Q27" i="6"/>
  <c r="Q10" i="6"/>
  <c r="D3" i="5" l="1"/>
  <c r="F3" i="5"/>
  <c r="G3" i="5"/>
  <c r="J3" i="5"/>
  <c r="M3" i="5"/>
  <c r="P3" i="5"/>
  <c r="S3" i="5"/>
  <c r="D4" i="5"/>
  <c r="G4" i="5"/>
  <c r="J4" i="5"/>
  <c r="M4" i="5"/>
  <c r="P4" i="5"/>
  <c r="S4" i="5"/>
  <c r="V4" i="5"/>
  <c r="C5" i="5"/>
  <c r="D5" i="5" s="1"/>
  <c r="G5" i="5"/>
  <c r="J5" i="5"/>
  <c r="M5" i="5"/>
  <c r="P5" i="5"/>
  <c r="S5" i="5"/>
  <c r="V5" i="5"/>
  <c r="C6" i="5"/>
  <c r="D6" i="5"/>
  <c r="G6" i="5"/>
  <c r="J6" i="5"/>
  <c r="M6" i="5"/>
  <c r="P6" i="5"/>
  <c r="S6" i="5"/>
  <c r="V6" i="5"/>
  <c r="C33" i="2" l="1"/>
  <c r="C32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C5" i="2"/>
  <c r="C4" i="2"/>
  <c r="C3" i="2"/>
  <c r="C2" i="2"/>
</calcChain>
</file>

<file path=xl/sharedStrings.xml><?xml version="1.0" encoding="utf-8"?>
<sst xmlns="http://schemas.openxmlformats.org/spreadsheetml/2006/main" count="687" uniqueCount="121">
  <si>
    <t>Sample</t>
  </si>
  <si>
    <t>B</t>
  </si>
  <si>
    <t>R</t>
  </si>
  <si>
    <t>D</t>
  </si>
  <si>
    <t>SA75</t>
  </si>
  <si>
    <t>NaOCl_1</t>
  </si>
  <si>
    <t>MS</t>
  </si>
  <si>
    <t>NaOCl_2_5</t>
  </si>
  <si>
    <t>SA98</t>
  </si>
  <si>
    <t>HW2</t>
  </si>
  <si>
    <t>HW4</t>
  </si>
  <si>
    <t>B5</t>
  </si>
  <si>
    <t>Day 10</t>
  </si>
  <si>
    <t>Day 20</t>
  </si>
  <si>
    <t>Line S</t>
  </si>
  <si>
    <t>Line 1.1</t>
  </si>
  <si>
    <t>Line 1.4</t>
  </si>
  <si>
    <t>Line 13</t>
  </si>
  <si>
    <t>Line 1.3</t>
  </si>
  <si>
    <t>Line 1.5</t>
  </si>
  <si>
    <t>Line 7.1</t>
  </si>
  <si>
    <t>Line T3</t>
  </si>
  <si>
    <t>Day</t>
  </si>
  <si>
    <t>Harvested FW (g)</t>
  </si>
  <si>
    <t>Primary FW (g)</t>
  </si>
  <si>
    <t>Line 1.2</t>
  </si>
  <si>
    <t>Relative FW gain/loss</t>
  </si>
  <si>
    <t>Petridish 1</t>
  </si>
  <si>
    <t>Petridish 2</t>
  </si>
  <si>
    <t>Petridish 3</t>
  </si>
  <si>
    <t>Petridish 4</t>
  </si>
  <si>
    <t>Petridish 5</t>
  </si>
  <si>
    <t xml:space="preserve">Method of infection and time </t>
  </si>
  <si>
    <t>Strain</t>
  </si>
  <si>
    <t>Explant</t>
  </si>
  <si>
    <t>Total infected explants</t>
  </si>
  <si>
    <t>Total explants with hairy rooots</t>
  </si>
  <si>
    <t>Total explants with hairy roots</t>
  </si>
  <si>
    <t>Overall transformation success</t>
  </si>
  <si>
    <t>hairy root produced by injection method (%)</t>
  </si>
  <si>
    <t>Cotyledon</t>
  </si>
  <si>
    <t>Hypocotyl</t>
  </si>
  <si>
    <t>ACC15834</t>
  </si>
  <si>
    <t>R1000</t>
  </si>
  <si>
    <t>A4</t>
  </si>
  <si>
    <t>Hairy roots produced by wounding and soaking for: (%)</t>
  </si>
  <si>
    <t>10 min</t>
  </si>
  <si>
    <t>1 hour</t>
  </si>
  <si>
    <t>24 hour</t>
  </si>
  <si>
    <t xml:space="preserve">HW2, hot water at 96°C for 2 minutes; HW4, hot water at 96°C for 4 minutes; SA75, 75% in sulfuric acid for 30 min; SA96, 96% sulfuric acid for 45 min; MS, Murashige &amp; Skoog; MS+B5, MS with B5 vitamins; NaOCl_1, 1% (w/v) sodium hypochlorite for 15 minutes; NaOCl_2_5, 2.5 % (w/v) sodium hypochlorite for 15 minutes. </t>
  </si>
  <si>
    <t>Number of seeds</t>
  </si>
  <si>
    <t>Number of seeds germinated</t>
  </si>
  <si>
    <t>Number of seeds not germinated</t>
  </si>
  <si>
    <t>Pretreatment</t>
  </si>
  <si>
    <t>Disinfection</t>
  </si>
  <si>
    <t>Medium</t>
  </si>
  <si>
    <t>Timepoint (weeks)</t>
  </si>
  <si>
    <t>Totals across 5 petridishes</t>
  </si>
  <si>
    <t>Day 30</t>
  </si>
  <si>
    <t>Day 40</t>
  </si>
  <si>
    <t>flask broken</t>
  </si>
  <si>
    <t>Day 55</t>
  </si>
  <si>
    <t>sample lost</t>
  </si>
  <si>
    <t>BR</t>
  </si>
  <si>
    <t>Day 48</t>
  </si>
  <si>
    <t>Day 41</t>
  </si>
  <si>
    <t>mg Ascorbat per ml solvent</t>
  </si>
  <si>
    <t>Day 34</t>
  </si>
  <si>
    <t>Day 27</t>
  </si>
  <si>
    <t>week5 (Day 55)</t>
  </si>
  <si>
    <t>weeek4 (Day 48)</t>
  </si>
  <si>
    <t>week3 (Day 41)</t>
  </si>
  <si>
    <t>week2 (Day 34)</t>
  </si>
  <si>
    <t>week1 (Day 27)</t>
  </si>
  <si>
    <t>y = 5,9129x + 0,0877</t>
  </si>
  <si>
    <t>Stdev</t>
  </si>
  <si>
    <t>Average</t>
  </si>
  <si>
    <t>y = 0,6519x + 0,0211</t>
  </si>
  <si>
    <t>Treatments:</t>
  </si>
  <si>
    <t>Blue+Red light</t>
  </si>
  <si>
    <t>Blue light</t>
  </si>
  <si>
    <t>Red light</t>
  </si>
  <si>
    <t>Dark</t>
  </si>
  <si>
    <t xml:space="preserve">mg Gallic acid per ml </t>
  </si>
  <si>
    <t>AVG OD</t>
  </si>
  <si>
    <t>Difference in FW relative to starting weight</t>
  </si>
  <si>
    <t>average</t>
  </si>
  <si>
    <t>standard dev.</t>
  </si>
  <si>
    <t>fw after treat per 0,100 g</t>
  </si>
  <si>
    <t>average of fw after trat per 0,100 g</t>
  </si>
  <si>
    <t>std dev</t>
  </si>
  <si>
    <t>w1</t>
  </si>
  <si>
    <t>w2</t>
  </si>
  <si>
    <t>w3</t>
  </si>
  <si>
    <t>w4</t>
  </si>
  <si>
    <t>w5</t>
  </si>
  <si>
    <t>Blue/Red</t>
  </si>
  <si>
    <t>br</t>
  </si>
  <si>
    <t>Blue</t>
  </si>
  <si>
    <t>b</t>
  </si>
  <si>
    <t>Red</t>
  </si>
  <si>
    <t>r</t>
  </si>
  <si>
    <t>d</t>
  </si>
  <si>
    <t>Day of sampling</t>
  </si>
  <si>
    <t>Standard curve</t>
  </si>
  <si>
    <t>ascorbic acid equivalents per 50 mg FW (mg)</t>
  </si>
  <si>
    <t>ascorbic acid equivalents per 100 mg FW (mg)</t>
  </si>
  <si>
    <t>Absorbance (593 nm)</t>
  </si>
  <si>
    <t>OD 593 nm</t>
  </si>
  <si>
    <t>Rep 1</t>
  </si>
  <si>
    <t>Rep 2</t>
  </si>
  <si>
    <t>Rep 3</t>
  </si>
  <si>
    <t>Standard curve calculation</t>
  </si>
  <si>
    <t>OD 765 nm</t>
  </si>
  <si>
    <t>Light treatment</t>
  </si>
  <si>
    <t>Absorbance (765 nm)</t>
  </si>
  <si>
    <t>Gallic acid equivalents per 50 mg DW (mg)</t>
  </si>
  <si>
    <t>Gallic acid equivalents per 100 mg DW (mg)</t>
  </si>
  <si>
    <t>T3</t>
  </si>
  <si>
    <t>Fresh weight of initial inoculum (g) on day 0</t>
  </si>
  <si>
    <t>Fresh weight on day of smpling  (g)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</si>
</sst>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00"/>
    <numFmt numFmtId="165" formatCode="0.0"/>
    <numFmt numFmtId="166" formatCode="0.0000"/>
  </numFmts>
  <fonts count="10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9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D0CAFA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2" borderId="0" xfId="0" applyFill="1" applyAlignment="1">
      <alignment horizontal="center"/>
    </xf>
    <xf numFmtId="164" fontId="0" fillId="0" borderId="0" xfId="0" applyNumberFormat="1"/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2" fontId="0" fillId="0" borderId="0" xfId="0" applyNumberFormat="1"/>
    <xf numFmtId="16" fontId="0" fillId="0" borderId="0" xfId="0" applyNumberFormat="1"/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0" fillId="0" borderId="1" xfId="0" applyBorder="1"/>
    <xf numFmtId="1" fontId="0" fillId="0" borderId="1" xfId="0" applyNumberFormat="1" applyBorder="1"/>
    <xf numFmtId="2" fontId="0" fillId="0" borderId="1" xfId="0" applyNumberFormat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wrapText="1"/>
    </xf>
    <xf numFmtId="1" fontId="0" fillId="0" borderId="0" xfId="0" applyNumberFormat="1"/>
    <xf numFmtId="165" fontId="0" fillId="0" borderId="0" xfId="0" applyNumberFormat="1"/>
    <xf numFmtId="0" fontId="2" fillId="0" borderId="0" xfId="0" applyFont="1" applyAlignment="1">
      <alignment horizontal="center"/>
    </xf>
    <xf numFmtId="166" fontId="0" fillId="0" borderId="1" xfId="0" applyNumberFormat="1" applyBorder="1" applyAlignment="1">
      <alignment horizontal="right"/>
    </xf>
    <xf numFmtId="166" fontId="1" fillId="0" borderId="1" xfId="0" applyNumberFormat="1" applyFont="1" applyBorder="1"/>
    <xf numFmtId="0" fontId="0" fillId="0" borderId="0" xfId="0" applyAlignment="1">
      <alignment horizontal="center"/>
    </xf>
    <xf numFmtId="0" fontId="5" fillId="0" borderId="0" xfId="0" applyFont="1"/>
    <xf numFmtId="0" fontId="6" fillId="0" borderId="0" xfId="0" applyFont="1"/>
    <xf numFmtId="164" fontId="0" fillId="6" borderId="0" xfId="0" applyNumberFormat="1" applyFill="1"/>
    <xf numFmtId="0" fontId="0" fillId="0" borderId="0" xfId="0" applyAlignment="1">
      <alignment horizontal="right"/>
    </xf>
    <xf numFmtId="0" fontId="0" fillId="6" borderId="0" xfId="0" applyFill="1" applyAlignment="1">
      <alignment horizontal="left" vertical="center" wrapText="1"/>
    </xf>
    <xf numFmtId="0" fontId="0" fillId="6" borderId="0" xfId="0" applyFill="1"/>
    <xf numFmtId="0" fontId="0" fillId="2" borderId="0" xfId="0" applyFill="1" applyAlignment="1">
      <alignment horizontal="center" vertical="center"/>
    </xf>
    <xf numFmtId="0" fontId="7" fillId="6" borderId="0" xfId="0" applyFont="1" applyFill="1"/>
    <xf numFmtId="0" fontId="8" fillId="6" borderId="0" xfId="0" applyFont="1" applyFill="1"/>
    <xf numFmtId="0" fontId="2" fillId="0" borderId="0" xfId="0" applyFont="1" applyAlignment="1">
      <alignment horizontal="center" wrapText="1"/>
    </xf>
    <xf numFmtId="2" fontId="2" fillId="0" borderId="0" xfId="0" applyNumberFormat="1" applyFont="1" applyAlignment="1">
      <alignment horizontal="center"/>
    </xf>
    <xf numFmtId="2" fontId="0" fillId="0" borderId="0" xfId="0" applyNumberFormat="1" applyAlignment="1">
      <alignment horizontal="center"/>
    </xf>
    <xf numFmtId="2" fontId="0" fillId="7" borderId="0" xfId="0" applyNumberFormat="1" applyFill="1" applyAlignment="1">
      <alignment horizontal="center"/>
    </xf>
    <xf numFmtId="2" fontId="5" fillId="7" borderId="0" xfId="0" applyNumberFormat="1" applyFont="1" applyFill="1" applyAlignment="1">
      <alignment horizontal="center"/>
    </xf>
    <xf numFmtId="2" fontId="9" fillId="0" borderId="0" xfId="0" applyNumberFormat="1" applyFont="1"/>
    <xf numFmtId="2" fontId="0" fillId="0" borderId="0" xfId="0" applyNumberFormat="1" applyAlignment="1">
      <alignment horizontal="center" vertical="center"/>
    </xf>
    <xf numFmtId="2" fontId="5" fillId="0" borderId="0" xfId="0" applyNumberFormat="1" applyFont="1"/>
    <xf numFmtId="0" fontId="2" fillId="6" borderId="0" xfId="0" applyFont="1" applyFill="1" applyAlignment="1">
      <alignment horizontal="left"/>
    </xf>
    <xf numFmtId="0" fontId="2" fillId="6" borderId="0" xfId="0" applyFont="1" applyFill="1"/>
    <xf numFmtId="0" fontId="3" fillId="6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/>
    </xf>
    <xf numFmtId="0" fontId="0" fillId="4" borderId="0" xfId="0" applyFill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268933722545964"/>
          <c:y val="2.5200458190148912E-2"/>
          <c:w val="0.67077792259551683"/>
          <c:h val="0.80438964476477925"/>
        </c:manualLayout>
      </c:layout>
      <c:lineChart>
        <c:grouping val="standard"/>
        <c:varyColors val="0"/>
        <c:ser>
          <c:idx val="0"/>
          <c:order val="0"/>
          <c:tx>
            <c:strRef>
              <c:f>Figure_2!$B$17</c:f>
              <c:strCache>
                <c:ptCount val="1"/>
                <c:pt idx="0">
                  <c:v>Line S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Figure_2!$C$16:$G$16</c:f>
              <c:numCache>
                <c:formatCode>0</c:formatCode>
                <c:ptCount val="5"/>
                <c:pt idx="0" formatCode="General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</c:numCache>
            </c:numRef>
          </c:cat>
          <c:val>
            <c:numRef>
              <c:f>Figure_2!$C$17:$G$17</c:f>
              <c:numCache>
                <c:formatCode>0.00</c:formatCode>
                <c:ptCount val="5"/>
                <c:pt idx="0" formatCode="General">
                  <c:v>1</c:v>
                </c:pt>
                <c:pt idx="1">
                  <c:v>0.94314409664739496</c:v>
                </c:pt>
                <c:pt idx="2">
                  <c:v>0.94069377098097728</c:v>
                </c:pt>
                <c:pt idx="3">
                  <c:v>1.3213311075627814</c:v>
                </c:pt>
                <c:pt idx="4">
                  <c:v>1.4249352256467769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B56-BA40-B5F1-0347F7DDAF4A}"/>
            </c:ext>
          </c:extLst>
        </c:ser>
        <c:ser>
          <c:idx val="1"/>
          <c:order val="1"/>
          <c:tx>
            <c:strRef>
              <c:f>Figure_2!$B$18</c:f>
              <c:strCache>
                <c:ptCount val="1"/>
                <c:pt idx="0">
                  <c:v>Line 1.1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Figure_2!$C$16:$G$16</c:f>
              <c:numCache>
                <c:formatCode>0</c:formatCode>
                <c:ptCount val="5"/>
                <c:pt idx="0" formatCode="General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</c:numCache>
            </c:numRef>
          </c:cat>
          <c:val>
            <c:numRef>
              <c:f>Figure_2!$C$18:$G$18</c:f>
              <c:numCache>
                <c:formatCode>0.00</c:formatCode>
                <c:ptCount val="5"/>
                <c:pt idx="0" formatCode="General">
                  <c:v>1</c:v>
                </c:pt>
                <c:pt idx="1">
                  <c:v>1.1342281879194631</c:v>
                </c:pt>
                <c:pt idx="2">
                  <c:v>1.2718726179385109</c:v>
                </c:pt>
                <c:pt idx="3">
                  <c:v>1.3412673991347945</c:v>
                </c:pt>
                <c:pt idx="4">
                  <c:v>1.2895545011203375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B56-BA40-B5F1-0347F7DDAF4A}"/>
            </c:ext>
          </c:extLst>
        </c:ser>
        <c:ser>
          <c:idx val="2"/>
          <c:order val="2"/>
          <c:tx>
            <c:strRef>
              <c:f>Figure_2!$B$19</c:f>
              <c:strCache>
                <c:ptCount val="1"/>
                <c:pt idx="0">
                  <c:v>Line 1.4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Figure_2!$C$16:$G$16</c:f>
              <c:numCache>
                <c:formatCode>0</c:formatCode>
                <c:ptCount val="5"/>
                <c:pt idx="0" formatCode="General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</c:numCache>
            </c:numRef>
          </c:cat>
          <c:val>
            <c:numRef>
              <c:f>Figure_2!$C$19:$G$19</c:f>
              <c:numCache>
                <c:formatCode>0.00</c:formatCode>
                <c:ptCount val="5"/>
                <c:pt idx="0" formatCode="General">
                  <c:v>1</c:v>
                </c:pt>
                <c:pt idx="1">
                  <c:v>1.1003642834870828</c:v>
                </c:pt>
                <c:pt idx="2">
                  <c:v>1.1197180616740088</c:v>
                </c:pt>
                <c:pt idx="3">
                  <c:v>1.2389113465291328</c:v>
                </c:pt>
                <c:pt idx="4">
                  <c:v>1.6741739813030758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B56-BA40-B5F1-0347F7DDAF4A}"/>
            </c:ext>
          </c:extLst>
        </c:ser>
        <c:ser>
          <c:idx val="3"/>
          <c:order val="3"/>
          <c:tx>
            <c:strRef>
              <c:f>Figure_2!$B$20</c:f>
              <c:strCache>
                <c:ptCount val="1"/>
                <c:pt idx="0">
                  <c:v>Line 13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Figure_2!$C$16:$G$16</c:f>
              <c:numCache>
                <c:formatCode>0</c:formatCode>
                <c:ptCount val="5"/>
                <c:pt idx="0" formatCode="General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</c:numCache>
            </c:numRef>
          </c:cat>
          <c:val>
            <c:numRef>
              <c:f>Figure_2!$C$20:$G$20</c:f>
              <c:numCache>
                <c:formatCode>0.00</c:formatCode>
                <c:ptCount val="5"/>
                <c:pt idx="0" formatCode="General">
                  <c:v>1</c:v>
                </c:pt>
                <c:pt idx="1">
                  <c:v>0.9112381082745874</c:v>
                </c:pt>
                <c:pt idx="2">
                  <c:v>0.95045153040837527</c:v>
                </c:pt>
                <c:pt idx="3">
                  <c:v>1.0617498301502226</c:v>
                </c:pt>
                <c:pt idx="4">
                  <c:v>1.2997124183006539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B56-BA40-B5F1-0347F7DDAF4A}"/>
            </c:ext>
          </c:extLst>
        </c:ser>
        <c:ser>
          <c:idx val="4"/>
          <c:order val="4"/>
          <c:tx>
            <c:strRef>
              <c:f>Figure_2!$B$21</c:f>
              <c:strCache>
                <c:ptCount val="1"/>
                <c:pt idx="0">
                  <c:v>Line 1.3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Figure_2!$C$16:$G$16</c:f>
              <c:numCache>
                <c:formatCode>0</c:formatCode>
                <c:ptCount val="5"/>
                <c:pt idx="0" formatCode="General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</c:numCache>
            </c:numRef>
          </c:cat>
          <c:val>
            <c:numRef>
              <c:f>Figure_2!$C$21:$G$21</c:f>
              <c:numCache>
                <c:formatCode>0.00</c:formatCode>
                <c:ptCount val="5"/>
                <c:pt idx="0" formatCode="General">
                  <c:v>1</c:v>
                </c:pt>
                <c:pt idx="1">
                  <c:v>1.0011550011550012</c:v>
                </c:pt>
                <c:pt idx="2">
                  <c:v>1.0899008390541571</c:v>
                </c:pt>
                <c:pt idx="3">
                  <c:v>0.8697740112994351</c:v>
                </c:pt>
                <c:pt idx="4">
                  <c:v>0.82985619118113585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B56-BA40-B5F1-0347F7DDAF4A}"/>
            </c:ext>
          </c:extLst>
        </c:ser>
        <c:ser>
          <c:idx val="5"/>
          <c:order val="5"/>
          <c:tx>
            <c:strRef>
              <c:f>Figure_2!$B$22</c:f>
              <c:strCache>
                <c:ptCount val="1"/>
                <c:pt idx="0">
                  <c:v>Line 1.5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Figure_2!$C$16:$G$16</c:f>
              <c:numCache>
                <c:formatCode>0</c:formatCode>
                <c:ptCount val="5"/>
                <c:pt idx="0" formatCode="General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</c:numCache>
            </c:numRef>
          </c:cat>
          <c:val>
            <c:numRef>
              <c:f>Figure_2!$C$22:$G$22</c:f>
              <c:numCache>
                <c:formatCode>0.00</c:formatCode>
                <c:ptCount val="5"/>
                <c:pt idx="0" formatCode="General">
                  <c:v>1</c:v>
                </c:pt>
                <c:pt idx="1">
                  <c:v>1.2728208681878932</c:v>
                </c:pt>
                <c:pt idx="2">
                  <c:v>1.5399032190195665</c:v>
                </c:pt>
                <c:pt idx="3">
                  <c:v>1.1747035814692581</c:v>
                </c:pt>
                <c:pt idx="4">
                  <c:v>1.2560236549746833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9B56-BA40-B5F1-0347F7DDAF4A}"/>
            </c:ext>
          </c:extLst>
        </c:ser>
        <c:ser>
          <c:idx val="6"/>
          <c:order val="6"/>
          <c:tx>
            <c:strRef>
              <c:f>Figure_2!$B$23</c:f>
              <c:strCache>
                <c:ptCount val="1"/>
                <c:pt idx="0">
                  <c:v>Line 7.1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Figure_2!$C$16:$G$16</c:f>
              <c:numCache>
                <c:formatCode>0</c:formatCode>
                <c:ptCount val="5"/>
                <c:pt idx="0" formatCode="General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</c:numCache>
            </c:numRef>
          </c:cat>
          <c:val>
            <c:numRef>
              <c:f>Figure_2!$C$23:$G$23</c:f>
              <c:numCache>
                <c:formatCode>0.00</c:formatCode>
                <c:ptCount val="5"/>
                <c:pt idx="0" formatCode="General">
                  <c:v>1</c:v>
                </c:pt>
                <c:pt idx="1">
                  <c:v>0.81322694270720997</c:v>
                </c:pt>
                <c:pt idx="2">
                  <c:v>0.88866415266826648</c:v>
                </c:pt>
                <c:pt idx="3">
                  <c:v>0.91023571197933473</c:v>
                </c:pt>
                <c:pt idx="4">
                  <c:v>0.93023571197933796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9B56-BA40-B5F1-0347F7DDAF4A}"/>
            </c:ext>
          </c:extLst>
        </c:ser>
        <c:ser>
          <c:idx val="7"/>
          <c:order val="7"/>
          <c:tx>
            <c:strRef>
              <c:f>Figure_2!$B$24</c:f>
              <c:strCache>
                <c:ptCount val="1"/>
                <c:pt idx="0">
                  <c:v>Line T3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Figure_2!$C$16:$G$16</c:f>
              <c:numCache>
                <c:formatCode>0</c:formatCode>
                <c:ptCount val="5"/>
                <c:pt idx="0" formatCode="General">
                  <c:v>0</c:v>
                </c:pt>
                <c:pt idx="1">
                  <c:v>10</c:v>
                </c:pt>
                <c:pt idx="2">
                  <c:v>20</c:v>
                </c:pt>
                <c:pt idx="3">
                  <c:v>30</c:v>
                </c:pt>
                <c:pt idx="4">
                  <c:v>40</c:v>
                </c:pt>
              </c:numCache>
            </c:numRef>
          </c:cat>
          <c:val>
            <c:numRef>
              <c:f>Figure_2!$C$24:$G$24</c:f>
              <c:numCache>
                <c:formatCode>0.00</c:formatCode>
                <c:ptCount val="5"/>
                <c:pt idx="0" formatCode="General">
                  <c:v>1</c:v>
                </c:pt>
                <c:pt idx="1">
                  <c:v>1.2001446131597975</c:v>
                </c:pt>
                <c:pt idx="2">
                  <c:v>1.199013698630137</c:v>
                </c:pt>
                <c:pt idx="3">
                  <c:v>1.7006882413237661</c:v>
                </c:pt>
                <c:pt idx="4">
                  <c:v>1.5201681776376297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9B56-BA40-B5F1-0347F7DDAF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69417920"/>
        <c:axId val="669419632"/>
      </c:lineChart>
      <c:catAx>
        <c:axId val="6694179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2000"/>
                  <a:t>Time (days)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9419632"/>
        <c:crosses val="autoZero"/>
        <c:auto val="1"/>
        <c:lblAlgn val="ctr"/>
        <c:lblOffset val="100"/>
        <c:noMultiLvlLbl val="0"/>
      </c:catAx>
      <c:valAx>
        <c:axId val="669419632"/>
        <c:scaling>
          <c:orientation val="minMax"/>
          <c:min val="0.6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2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 sz="2000"/>
                  <a:t>Relative fresh weight gain</a:t>
                </a:r>
              </a:p>
            </c:rich>
          </c:tx>
          <c:layout>
            <c:manualLayout>
              <c:xMode val="edge"/>
              <c:yMode val="edge"/>
              <c:x val="3.2595865373785372E-2"/>
              <c:y val="0.2040447876300831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2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25400"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69417920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3163749367170414"/>
          <c:y val="0.27663122006656382"/>
          <c:w val="0.15961620905457954"/>
          <c:h val="0.4684044663908537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Fresh weight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9615252177524423E-2"/>
          <c:y val="0.23475377451672075"/>
          <c:w val="0.82080248792716015"/>
          <c:h val="0.6374303980202104"/>
        </c:manualLayout>
      </c:layout>
      <c:lineChart>
        <c:grouping val="standard"/>
        <c:varyColors val="0"/>
        <c:ser>
          <c:idx val="1"/>
          <c:order val="0"/>
          <c:tx>
            <c:strRef>
              <c:f>Figure_3_FW!$AG$3</c:f>
              <c:strCache>
                <c:ptCount val="1"/>
                <c:pt idx="0">
                  <c:v>Blue/Red</c:v>
                </c:pt>
              </c:strCache>
            </c:strRef>
          </c:tx>
          <c:spPr>
            <a:ln w="2857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Figure_3_FW!$AP$3:$AU$3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3.1946666111454761E-2</c:v>
                  </c:pt>
                  <c:pt idx="2">
                    <c:v>3.502551357541242E-2</c:v>
                  </c:pt>
                  <c:pt idx="3">
                    <c:v>2.7812603511319436E-2</c:v>
                  </c:pt>
                  <c:pt idx="4">
                    <c:v>4.8026660287353778E-2</c:v>
                  </c:pt>
                  <c:pt idx="5">
                    <c:v>7.9985977673790731E-2</c:v>
                  </c:pt>
                </c:numCache>
              </c:numRef>
            </c:plus>
            <c:minus>
              <c:numRef>
                <c:f>Figure_3_FW!$AP$3:$AU$3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3.1946666111454761E-2</c:v>
                  </c:pt>
                  <c:pt idx="2">
                    <c:v>3.502551357541242E-2</c:v>
                  </c:pt>
                  <c:pt idx="3">
                    <c:v>2.7812603511319436E-2</c:v>
                  </c:pt>
                  <c:pt idx="4">
                    <c:v>4.8026660287353778E-2</c:v>
                  </c:pt>
                  <c:pt idx="5">
                    <c:v>7.9985977673790731E-2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Figure_3_FW!$AH$2:$AM$2</c:f>
              <c:strCache>
                <c:ptCount val="6"/>
                <c:pt idx="0">
                  <c:v>Day 20</c:v>
                </c:pt>
                <c:pt idx="1">
                  <c:v>week1 (Day 27)</c:v>
                </c:pt>
                <c:pt idx="2">
                  <c:v>week2 (Day 34)</c:v>
                </c:pt>
                <c:pt idx="3">
                  <c:v>week3 (Day 41)</c:v>
                </c:pt>
                <c:pt idx="4">
                  <c:v>weeek4 (Day 48)</c:v>
                </c:pt>
                <c:pt idx="5">
                  <c:v>week5 (Day 55)</c:v>
                </c:pt>
              </c:strCache>
            </c:strRef>
          </c:cat>
          <c:val>
            <c:numRef>
              <c:f>Figure_3_FW!$AH$3:$AM$3</c:f>
              <c:numCache>
                <c:formatCode>0.00</c:formatCode>
                <c:ptCount val="6"/>
                <c:pt idx="0" formatCode="General">
                  <c:v>0.1</c:v>
                </c:pt>
                <c:pt idx="1">
                  <c:v>0.11581251061833325</c:v>
                </c:pt>
                <c:pt idx="2">
                  <c:v>0.15454861969720915</c:v>
                </c:pt>
                <c:pt idx="3">
                  <c:v>0.16820684670182107</c:v>
                </c:pt>
                <c:pt idx="4">
                  <c:v>0.19896633385080553</c:v>
                </c:pt>
                <c:pt idx="5">
                  <c:v>0.33245011222955845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8C5-DE41-971D-2828CE0E3B19}"/>
            </c:ext>
          </c:extLst>
        </c:ser>
        <c:ser>
          <c:idx val="2"/>
          <c:order val="1"/>
          <c:tx>
            <c:strRef>
              <c:f>Figure_3_FW!$AG$4</c:f>
              <c:strCache>
                <c:ptCount val="1"/>
                <c:pt idx="0">
                  <c:v>Blue</c:v>
                </c:pt>
              </c:strCache>
            </c:strRef>
          </c:tx>
          <c:spPr>
            <a:ln w="28575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Figure_3_FW!$AP$4:$AU$4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2.657045526004239E-2</c:v>
                  </c:pt>
                  <c:pt idx="2">
                    <c:v>9.4658201234774919E-2</c:v>
                  </c:pt>
                  <c:pt idx="3">
                    <c:v>3.8501889012964662E-2</c:v>
                  </c:pt>
                  <c:pt idx="4">
                    <c:v>7.9336421413266772E-3</c:v>
                  </c:pt>
                  <c:pt idx="5">
                    <c:v>6.4542081655588612E-2</c:v>
                  </c:pt>
                </c:numCache>
              </c:numRef>
            </c:plus>
            <c:minus>
              <c:numRef>
                <c:f>Figure_3_FW!$AP$4:$AU$4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2.657045526004239E-2</c:v>
                  </c:pt>
                  <c:pt idx="2">
                    <c:v>9.4658201234774919E-2</c:v>
                  </c:pt>
                  <c:pt idx="3">
                    <c:v>3.8501889012964662E-2</c:v>
                  </c:pt>
                  <c:pt idx="4">
                    <c:v>7.9336421413266772E-3</c:v>
                  </c:pt>
                  <c:pt idx="5">
                    <c:v>6.4542081655588612E-2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Figure_3_FW!$AH$2:$AM$2</c:f>
              <c:strCache>
                <c:ptCount val="6"/>
                <c:pt idx="0">
                  <c:v>Day 20</c:v>
                </c:pt>
                <c:pt idx="1">
                  <c:v>week1 (Day 27)</c:v>
                </c:pt>
                <c:pt idx="2">
                  <c:v>week2 (Day 34)</c:v>
                </c:pt>
                <c:pt idx="3">
                  <c:v>week3 (Day 41)</c:v>
                </c:pt>
                <c:pt idx="4">
                  <c:v>weeek4 (Day 48)</c:v>
                </c:pt>
                <c:pt idx="5">
                  <c:v>week5 (Day 55)</c:v>
                </c:pt>
              </c:strCache>
            </c:strRef>
          </c:cat>
          <c:val>
            <c:numRef>
              <c:f>Figure_3_FW!$AH$4:$AM$4</c:f>
              <c:numCache>
                <c:formatCode>0.00</c:formatCode>
                <c:ptCount val="6"/>
                <c:pt idx="0" formatCode="General">
                  <c:v>0.1</c:v>
                </c:pt>
                <c:pt idx="1">
                  <c:v>0.15666774727858085</c:v>
                </c:pt>
                <c:pt idx="2">
                  <c:v>0.19722561574061331</c:v>
                </c:pt>
                <c:pt idx="3">
                  <c:v>0.21466934459932782</c:v>
                </c:pt>
                <c:pt idx="4">
                  <c:v>0.14706361512162169</c:v>
                </c:pt>
                <c:pt idx="5">
                  <c:v>0.23323039415273888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8C5-DE41-971D-2828CE0E3B19}"/>
            </c:ext>
          </c:extLst>
        </c:ser>
        <c:ser>
          <c:idx val="3"/>
          <c:order val="2"/>
          <c:tx>
            <c:strRef>
              <c:f>Figure_3_FW!$AG$5</c:f>
              <c:strCache>
                <c:ptCount val="1"/>
                <c:pt idx="0">
                  <c:v>Red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Figure_3_FW!$AP$5:$AU$5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7.9272280394340443E-3</c:v>
                  </c:pt>
                  <c:pt idx="2">
                    <c:v>1.6882356849993948E-2</c:v>
                  </c:pt>
                  <c:pt idx="3">
                    <c:v>9.759406788394602E-2</c:v>
                  </c:pt>
                  <c:pt idx="4">
                    <c:v>5.3395568900826564E-2</c:v>
                  </c:pt>
                  <c:pt idx="5">
                    <c:v>4.9299317653889153E-2</c:v>
                  </c:pt>
                </c:numCache>
              </c:numRef>
            </c:plus>
            <c:minus>
              <c:numRef>
                <c:f>Figure_3_FW!$AP$5:$AU$5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7.9272280394340443E-3</c:v>
                  </c:pt>
                  <c:pt idx="2">
                    <c:v>1.6882356849993948E-2</c:v>
                  </c:pt>
                  <c:pt idx="3">
                    <c:v>9.759406788394602E-2</c:v>
                  </c:pt>
                  <c:pt idx="4">
                    <c:v>5.3395568900826564E-2</c:v>
                  </c:pt>
                  <c:pt idx="5">
                    <c:v>4.9299317653889153E-2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Figure_3_FW!$AH$2:$AM$2</c:f>
              <c:strCache>
                <c:ptCount val="6"/>
                <c:pt idx="0">
                  <c:v>Day 20</c:v>
                </c:pt>
                <c:pt idx="1">
                  <c:v>week1 (Day 27)</c:v>
                </c:pt>
                <c:pt idx="2">
                  <c:v>week2 (Day 34)</c:v>
                </c:pt>
                <c:pt idx="3">
                  <c:v>week3 (Day 41)</c:v>
                </c:pt>
                <c:pt idx="4">
                  <c:v>weeek4 (Day 48)</c:v>
                </c:pt>
                <c:pt idx="5">
                  <c:v>week5 (Day 55)</c:v>
                </c:pt>
              </c:strCache>
            </c:strRef>
          </c:cat>
          <c:val>
            <c:numRef>
              <c:f>Figure_3_FW!$AH$5:$AM$5</c:f>
              <c:numCache>
                <c:formatCode>0.00</c:formatCode>
                <c:ptCount val="6"/>
                <c:pt idx="0" formatCode="General">
                  <c:v>0.1</c:v>
                </c:pt>
                <c:pt idx="1">
                  <c:v>9.3778906917520846E-2</c:v>
                </c:pt>
                <c:pt idx="2">
                  <c:v>0.11141719900272057</c:v>
                </c:pt>
                <c:pt idx="3">
                  <c:v>0.17573301937925084</c:v>
                </c:pt>
                <c:pt idx="4">
                  <c:v>0.21543667964633945</c:v>
                </c:pt>
                <c:pt idx="5">
                  <c:v>0.19812278440219142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8C5-DE41-971D-2828CE0E3B19}"/>
            </c:ext>
          </c:extLst>
        </c:ser>
        <c:ser>
          <c:idx val="0"/>
          <c:order val="3"/>
          <c:tx>
            <c:strRef>
              <c:f>Figure_3_FW!$AG$6</c:f>
              <c:strCache>
                <c:ptCount val="1"/>
                <c:pt idx="0">
                  <c:v>Dark</c:v>
                </c:pt>
              </c:strCache>
            </c:strRef>
          </c:tx>
          <c:spPr>
            <a:ln w="28575" cap="rnd">
              <a:solidFill>
                <a:schemeClr val="tx1">
                  <a:lumMod val="50000"/>
                  <a:lumOff val="50000"/>
                </a:schemeClr>
              </a:solidFill>
              <a:round/>
            </a:ln>
            <a:effectLst/>
          </c:spPr>
          <c:marker>
            <c:symbol val="none"/>
          </c:marker>
          <c:errBars>
            <c:errDir val="y"/>
            <c:errBarType val="both"/>
            <c:errValType val="cust"/>
            <c:noEndCap val="0"/>
            <c:plus>
              <c:numRef>
                <c:f>Figure_3_FW!$AP$6:$AU$6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1.7718177944057611E-2</c:v>
                  </c:pt>
                  <c:pt idx="2">
                    <c:v>1.429376918369191E-2</c:v>
                  </c:pt>
                  <c:pt idx="3">
                    <c:v>7.4544863658186121E-3</c:v>
                  </c:pt>
                  <c:pt idx="4">
                    <c:v>2.7115193067121162E-2</c:v>
                  </c:pt>
                  <c:pt idx="5">
                    <c:v>3.8679961534377208E-2</c:v>
                  </c:pt>
                </c:numCache>
              </c:numRef>
            </c:plus>
            <c:minus>
              <c:numRef>
                <c:f>Figure_3_FW!$AP$6:$AU$6</c:f>
                <c:numCache>
                  <c:formatCode>General</c:formatCode>
                  <c:ptCount val="6"/>
                  <c:pt idx="0">
                    <c:v>0</c:v>
                  </c:pt>
                  <c:pt idx="1">
                    <c:v>1.7718177944057611E-2</c:v>
                  </c:pt>
                  <c:pt idx="2">
                    <c:v>1.429376918369191E-2</c:v>
                  </c:pt>
                  <c:pt idx="3">
                    <c:v>7.4544863658186121E-3</c:v>
                  </c:pt>
                  <c:pt idx="4">
                    <c:v>2.7115193067121162E-2</c:v>
                  </c:pt>
                  <c:pt idx="5">
                    <c:v>3.8679961534377208E-2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Figure_3_FW!$AH$2:$AM$2</c:f>
              <c:strCache>
                <c:ptCount val="6"/>
                <c:pt idx="0">
                  <c:v>Day 20</c:v>
                </c:pt>
                <c:pt idx="1">
                  <c:v>week1 (Day 27)</c:v>
                </c:pt>
                <c:pt idx="2">
                  <c:v>week2 (Day 34)</c:v>
                </c:pt>
                <c:pt idx="3">
                  <c:v>week3 (Day 41)</c:v>
                </c:pt>
                <c:pt idx="4">
                  <c:v>weeek4 (Day 48)</c:v>
                </c:pt>
                <c:pt idx="5">
                  <c:v>week5 (Day 55)</c:v>
                </c:pt>
              </c:strCache>
            </c:strRef>
          </c:cat>
          <c:val>
            <c:numRef>
              <c:f>Figure_3_FW!$AH$6:$AM$6</c:f>
              <c:numCache>
                <c:formatCode>0.00</c:formatCode>
                <c:ptCount val="6"/>
                <c:pt idx="0" formatCode="General">
                  <c:v>0.1</c:v>
                </c:pt>
                <c:pt idx="1">
                  <c:v>9.8850170233541826E-2</c:v>
                </c:pt>
                <c:pt idx="2">
                  <c:v>6.5614948938763698E-2</c:v>
                </c:pt>
                <c:pt idx="3">
                  <c:v>7.8715031905087579E-2</c:v>
                </c:pt>
                <c:pt idx="4">
                  <c:v>0.14209802711079311</c:v>
                </c:pt>
                <c:pt idx="5">
                  <c:v>0.16786129229184543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8C5-DE41-971D-2828CE0E3B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380344511"/>
        <c:axId val="380336831"/>
      </c:lineChart>
      <c:catAx>
        <c:axId val="380344511"/>
        <c:scaling>
          <c:orientation val="minMax"/>
        </c:scaling>
        <c:delete val="0"/>
        <c:axPos val="b"/>
        <c:title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78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0336831"/>
        <c:crosses val="autoZero"/>
        <c:auto val="0"/>
        <c:lblAlgn val="ctr"/>
        <c:lblOffset val="20"/>
        <c:tickLblSkip val="1"/>
        <c:noMultiLvlLbl val="0"/>
      </c:catAx>
      <c:valAx>
        <c:axId val="38033683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Fresh weight (g 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380344511"/>
        <c:crosses val="autoZero"/>
        <c:crossBetween val="between"/>
      </c:valAx>
      <c:spPr>
        <a:noFill/>
        <a:ln w="0">
          <a:noFill/>
          <a:bevel/>
        </a:ln>
        <a:effectLst>
          <a:outerShdw blurRad="50800" dist="50800" dir="6600000" sx="14000" sy="14000" algn="ctr" rotWithShape="0">
            <a:srgbClr val="000000">
              <a:alpha val="43137"/>
            </a:srgbClr>
          </a:outerShdw>
          <a:softEdge rad="406400"/>
        </a:effectLst>
      </c:spPr>
    </c:plotArea>
    <c:legend>
      <c:legendPos val="b"/>
      <c:layout>
        <c:manualLayout>
          <c:xMode val="edge"/>
          <c:yMode val="edge"/>
          <c:x val="0.82882086428071378"/>
          <c:y val="3.4791040294074051E-3"/>
          <c:w val="0.16801682965060596"/>
          <c:h val="0.2935001971829966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00B0F0"/>
      </a:solidFill>
      <a:round/>
    </a:ln>
    <a:effectLst>
      <a:glow rad="12700">
        <a:schemeClr val="accent1">
          <a:alpha val="40000"/>
        </a:schemeClr>
      </a:glow>
    </a:effectLst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standard curve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8150481189851271E-2"/>
          <c:y val="0.18097222222222226"/>
          <c:w val="0.84917585301837273"/>
          <c:h val="0.72088764946048411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'[1]End point'!$P$11:$P$19</c:f>
              <c:numCache>
                <c:formatCode>General</c:formatCode>
                <c:ptCount val="9"/>
                <c:pt idx="0">
                  <c:v>0.4</c:v>
                </c:pt>
                <c:pt idx="1">
                  <c:v>0.2</c:v>
                </c:pt>
                <c:pt idx="2">
                  <c:v>0.1</c:v>
                </c:pt>
                <c:pt idx="3">
                  <c:v>0.05</c:v>
                </c:pt>
                <c:pt idx="4">
                  <c:v>2.5000000000000001E-2</c:v>
                </c:pt>
                <c:pt idx="5">
                  <c:v>1.2500000000000001E-2</c:v>
                </c:pt>
                <c:pt idx="6">
                  <c:v>6.2500000000000003E-3</c:v>
                </c:pt>
                <c:pt idx="7">
                  <c:v>3.0999999999999999E-3</c:v>
                </c:pt>
                <c:pt idx="8">
                  <c:v>1.56E-3</c:v>
                </c:pt>
              </c:numCache>
            </c:numRef>
          </c:xVal>
          <c:yVal>
            <c:numRef>
              <c:f>'[1]End point'!$T$11:$T$19</c:f>
              <c:numCache>
                <c:formatCode>General</c:formatCode>
                <c:ptCount val="9"/>
                <c:pt idx="0">
                  <c:v>2.4516666666666667</c:v>
                </c:pt>
                <c:pt idx="1">
                  <c:v>1.3070000000000002</c:v>
                </c:pt>
                <c:pt idx="2">
                  <c:v>0.65633333333333332</c:v>
                </c:pt>
                <c:pt idx="3">
                  <c:v>0.28333333333333338</c:v>
                </c:pt>
                <c:pt idx="4">
                  <c:v>0.23466666666666666</c:v>
                </c:pt>
                <c:pt idx="5">
                  <c:v>0.19566666666666666</c:v>
                </c:pt>
                <c:pt idx="6">
                  <c:v>9.8333333333333328E-2</c:v>
                </c:pt>
                <c:pt idx="7">
                  <c:v>0.157</c:v>
                </c:pt>
                <c:pt idx="8">
                  <c:v>0.12666666666666668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0C19-EC43-A8CF-A4563F48DF10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axId val="55382464"/>
        <c:axId val="589505616"/>
      </c:scatterChart>
      <c:valAx>
        <c:axId val="553824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9505616"/>
        <c:crosses val="autoZero"/>
        <c:crossBetween val="midCat"/>
      </c:valAx>
      <c:valAx>
        <c:axId val="5895056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382464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STANDARD CURVE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30267004660423147"/>
                  <c:y val="-3.1671117761214576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400" baseline="0"/>
                      <a:t>y = 0,6519x + 0,0211</a:t>
                    </a:r>
                    <a:br>
                      <a:rPr lang="en-US" sz="1400" baseline="0"/>
                    </a:br>
                    <a:r>
                      <a:rPr lang="en-US" sz="1400" baseline="0"/>
                      <a:t>R² = 0,9986</a:t>
                    </a:r>
                    <a:endParaRPr lang="en-US" sz="1400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'[2]End point'!$O$8:$O$16</c:f>
              <c:numCache>
                <c:formatCode>General</c:formatCode>
                <c:ptCount val="9"/>
                <c:pt idx="0">
                  <c:v>2</c:v>
                </c:pt>
                <c:pt idx="1">
                  <c:v>1</c:v>
                </c:pt>
                <c:pt idx="2">
                  <c:v>0.5</c:v>
                </c:pt>
                <c:pt idx="3">
                  <c:v>0.25</c:v>
                </c:pt>
                <c:pt idx="4">
                  <c:v>0.125</c:v>
                </c:pt>
                <c:pt idx="5">
                  <c:v>6.25E-2</c:v>
                </c:pt>
                <c:pt idx="6">
                  <c:v>3.125E-2</c:v>
                </c:pt>
                <c:pt idx="7">
                  <c:v>1.5625E-2</c:v>
                </c:pt>
                <c:pt idx="8">
                  <c:v>7.7999999999999996E-3</c:v>
                </c:pt>
              </c:numCache>
            </c:numRef>
          </c:xVal>
          <c:yVal>
            <c:numRef>
              <c:f>'[2]End point'!$S$8:$S$16</c:f>
              <c:numCache>
                <c:formatCode>General</c:formatCode>
                <c:ptCount val="9"/>
                <c:pt idx="0">
                  <c:v>1.3083333333333333</c:v>
                </c:pt>
                <c:pt idx="1">
                  <c:v>0.70699999999999996</c:v>
                </c:pt>
                <c:pt idx="2">
                  <c:v>0.34566666666666662</c:v>
                </c:pt>
                <c:pt idx="3">
                  <c:v>0.18000000000000002</c:v>
                </c:pt>
                <c:pt idx="4">
                  <c:v>0.10633333333333334</c:v>
                </c:pt>
                <c:pt idx="5">
                  <c:v>7.9333333333333325E-2</c:v>
                </c:pt>
                <c:pt idx="6">
                  <c:v>3.1E-2</c:v>
                </c:pt>
                <c:pt idx="7">
                  <c:v>1.8666666666666668E-2</c:v>
                </c:pt>
                <c:pt idx="8">
                  <c:v>1.6333333333333332E-2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7F4-7546-A24D-CE41751621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33447743"/>
        <c:axId val="933441023"/>
      </c:scatterChart>
      <c:valAx>
        <c:axId val="933447743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3441023"/>
        <c:crosses val="autoZero"/>
        <c:crossBetween val="midCat"/>
      </c:valAx>
      <c:valAx>
        <c:axId val="9334410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33447743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558800</xdr:colOff>
      <xdr:row>12</xdr:row>
      <xdr:rowOff>171450</xdr:rowOff>
    </xdr:from>
    <xdr:to>
      <xdr:col>22</xdr:col>
      <xdr:colOff>228600</xdr:colOff>
      <xdr:row>40</xdr:row>
      <xdr:rowOff>88900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FE24CE7-6BC8-CC4E-8E12-9EF302F2ED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34</xdr:col>
      <xdr:colOff>9525</xdr:colOff>
      <xdr:row>10</xdr:row>
      <xdr:rowOff>19049</xdr:rowOff>
    </xdr:from>
    <xdr:to>
      <xdr:col>44</xdr:col>
      <xdr:colOff>45943</xdr:colOff>
      <xdr:row>27</xdr:row>
      <xdr:rowOff>44822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E318422-AB6B-F94C-9D8A-FD4782ED53F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161925</xdr:colOff>
      <xdr:row>3</xdr:row>
      <xdr:rowOff>161925</xdr:rowOff>
    </xdr:from>
    <xdr:to>
      <xdr:col>22</xdr:col>
      <xdr:colOff>466725</xdr:colOff>
      <xdr:row>18</xdr:row>
      <xdr:rowOff>47625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0EEF6A-C628-7A41-B267-B2A9E7C9A64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0</xdr:colOff>
      <xdr:row>2</xdr:row>
      <xdr:rowOff>0</xdr:rowOff>
    </xdr:from>
    <xdr:to>
      <xdr:col>26</xdr:col>
      <xdr:colOff>506185</xdr:colOff>
      <xdr:row>12</xdr:row>
      <xdr:rowOff>136071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4B88A343-CFDD-C14F-A5DB-10BC4D0D69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/Frap/std.xlsx" TargetMode="External"/><Relationship Id="rId1" Type="http://schemas.openxmlformats.org/officeDocument/2006/relationships/externalLinkPath" Target="file:///F:/Frap/std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/Frap/phenol%20standard%20and%202%20sample%20media%2012%20and%2045.xlsx" TargetMode="External"/><Relationship Id="rId1" Type="http://schemas.openxmlformats.org/officeDocument/2006/relationships/externalLinkPath" Target="file:///F:/Frap/phenol%20standard%20and%202%20sample%20media%2012%20and%204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nd point"/>
      <sheetName val="Protocol Information"/>
    </sheetNames>
    <sheetDataSet>
      <sheetData sheetId="0">
        <row r="11">
          <cell r="P11">
            <v>0.4</v>
          </cell>
          <cell r="T11">
            <v>2.4516666666666667</v>
          </cell>
        </row>
        <row r="12">
          <cell r="P12">
            <v>0.2</v>
          </cell>
          <cell r="T12">
            <v>1.3070000000000002</v>
          </cell>
        </row>
        <row r="13">
          <cell r="P13">
            <v>0.1</v>
          </cell>
          <cell r="T13">
            <v>0.65633333333333332</v>
          </cell>
        </row>
        <row r="14">
          <cell r="P14">
            <v>0.05</v>
          </cell>
          <cell r="T14">
            <v>0.28333333333333338</v>
          </cell>
        </row>
        <row r="15">
          <cell r="P15">
            <v>2.5000000000000001E-2</v>
          </cell>
          <cell r="T15">
            <v>0.23466666666666666</v>
          </cell>
        </row>
        <row r="16">
          <cell r="P16">
            <v>1.2500000000000001E-2</v>
          </cell>
          <cell r="T16">
            <v>0.19566666666666666</v>
          </cell>
        </row>
        <row r="17">
          <cell r="P17">
            <v>6.2500000000000003E-3</v>
          </cell>
          <cell r="T17">
            <v>9.8333333333333328E-2</v>
          </cell>
        </row>
        <row r="18">
          <cell r="P18">
            <v>3.0999999999999999E-3</v>
          </cell>
          <cell r="T18">
            <v>0.157</v>
          </cell>
        </row>
        <row r="19">
          <cell r="P19">
            <v>1.56E-3</v>
          </cell>
          <cell r="T19">
            <v>0.12666666666666668</v>
          </cell>
        </row>
      </sheetData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nd point"/>
      <sheetName val="Protocol Information"/>
    </sheetNames>
    <sheetDataSet>
      <sheetData sheetId="0">
        <row r="8">
          <cell r="O8">
            <v>2</v>
          </cell>
          <cell r="S8">
            <v>1.3083333333333333</v>
          </cell>
        </row>
        <row r="9">
          <cell r="O9">
            <v>1</v>
          </cell>
          <cell r="S9">
            <v>0.70699999999999996</v>
          </cell>
        </row>
        <row r="10">
          <cell r="O10">
            <v>0.5</v>
          </cell>
          <cell r="S10">
            <v>0.34566666666666662</v>
          </cell>
        </row>
        <row r="11">
          <cell r="O11">
            <v>0.25</v>
          </cell>
          <cell r="S11">
            <v>0.18000000000000002</v>
          </cell>
        </row>
        <row r="12">
          <cell r="O12">
            <v>0.125</v>
          </cell>
          <cell r="S12">
            <v>0.10633333333333334</v>
          </cell>
        </row>
        <row r="13">
          <cell r="O13">
            <v>6.25E-2</v>
          </cell>
          <cell r="S13">
            <v>7.9333333333333325E-2</v>
          </cell>
        </row>
        <row r="14">
          <cell r="O14">
            <v>3.125E-2</v>
          </cell>
          <cell r="S14">
            <v>3.1E-2</v>
          </cell>
        </row>
        <row r="15">
          <cell r="O15">
            <v>1.5625E-2</v>
          </cell>
          <cell r="S15">
            <v>1.8666666666666668E-2</v>
          </cell>
        </row>
        <row r="16">
          <cell r="O16">
            <v>7.7999999999999996E-3</v>
          </cell>
          <cell r="S16">
            <v>1.6333333333333332E-2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9DB009-382E-4D48-B95B-B8C4B011A3F6}">
  <dimension ref="A1:G35"/>
  <sheetViews>
    <sheetView tabSelected="1" workbookViewId="0">
      <selection activeCell="I2" sqref="I2"/>
    </sheetView>
  </sheetViews>
  <sheetFormatPr baseColWidth="10" defaultColWidth="8.83203125" defaultRowHeight="15" x14ac:dyDescent="0.2"/>
  <cols>
    <col min="1" max="7" width="11.5" customWidth="1"/>
  </cols>
  <sheetData>
    <row r="1" spans="1:7" s="2" customFormat="1" ht="48" x14ac:dyDescent="0.2">
      <c r="A1" s="19" t="s">
        <v>50</v>
      </c>
      <c r="B1" s="19" t="s">
        <v>51</v>
      </c>
      <c r="C1" s="19" t="s">
        <v>52</v>
      </c>
      <c r="D1" s="19" t="s">
        <v>53</v>
      </c>
      <c r="E1" s="19" t="s">
        <v>54</v>
      </c>
      <c r="F1" s="19" t="s">
        <v>55</v>
      </c>
      <c r="G1" s="19" t="s">
        <v>56</v>
      </c>
    </row>
    <row r="2" spans="1:7" x14ac:dyDescent="0.2">
      <c r="A2">
        <v>15</v>
      </c>
      <c r="B2">
        <v>14</v>
      </c>
      <c r="C2">
        <f>A2-B2</f>
        <v>1</v>
      </c>
      <c r="D2" t="s">
        <v>4</v>
      </c>
      <c r="E2" t="s">
        <v>5</v>
      </c>
      <c r="F2" t="s">
        <v>6</v>
      </c>
      <c r="G2">
        <v>2</v>
      </c>
    </row>
    <row r="3" spans="1:7" x14ac:dyDescent="0.2">
      <c r="A3">
        <v>14</v>
      </c>
      <c r="B3">
        <v>14</v>
      </c>
      <c r="C3">
        <f t="shared" ref="C3:C33" si="0">A3-B3</f>
        <v>0</v>
      </c>
      <c r="D3" t="s">
        <v>4</v>
      </c>
      <c r="E3" t="s">
        <v>7</v>
      </c>
      <c r="F3" t="s">
        <v>6</v>
      </c>
      <c r="G3">
        <v>2</v>
      </c>
    </row>
    <row r="4" spans="1:7" x14ac:dyDescent="0.2">
      <c r="A4">
        <v>13</v>
      </c>
      <c r="B4">
        <v>13</v>
      </c>
      <c r="C4">
        <f t="shared" si="0"/>
        <v>0</v>
      </c>
      <c r="D4" t="s">
        <v>8</v>
      </c>
      <c r="E4" t="s">
        <v>5</v>
      </c>
      <c r="F4" t="s">
        <v>6</v>
      </c>
      <c r="G4">
        <v>2</v>
      </c>
    </row>
    <row r="5" spans="1:7" x14ac:dyDescent="0.2">
      <c r="A5">
        <v>13</v>
      </c>
      <c r="B5">
        <v>12</v>
      </c>
      <c r="C5">
        <f t="shared" si="0"/>
        <v>1</v>
      </c>
      <c r="D5" t="s">
        <v>8</v>
      </c>
      <c r="E5" t="s">
        <v>7</v>
      </c>
      <c r="F5" t="s">
        <v>6</v>
      </c>
      <c r="G5">
        <v>2</v>
      </c>
    </row>
    <row r="6" spans="1:7" x14ac:dyDescent="0.2">
      <c r="A6">
        <v>14</v>
      </c>
      <c r="B6">
        <v>0</v>
      </c>
      <c r="C6">
        <f t="shared" si="0"/>
        <v>14</v>
      </c>
      <c r="D6" t="s">
        <v>9</v>
      </c>
      <c r="E6" t="s">
        <v>5</v>
      </c>
      <c r="F6" t="s">
        <v>6</v>
      </c>
      <c r="G6">
        <v>2</v>
      </c>
    </row>
    <row r="7" spans="1:7" x14ac:dyDescent="0.2">
      <c r="A7">
        <v>13</v>
      </c>
      <c r="B7">
        <v>3</v>
      </c>
      <c r="C7">
        <f t="shared" si="0"/>
        <v>10</v>
      </c>
      <c r="D7" t="s">
        <v>9</v>
      </c>
      <c r="E7" t="s">
        <v>7</v>
      </c>
      <c r="F7" t="s">
        <v>6</v>
      </c>
      <c r="G7">
        <v>2</v>
      </c>
    </row>
    <row r="8" spans="1:7" x14ac:dyDescent="0.2">
      <c r="A8">
        <v>15</v>
      </c>
      <c r="B8">
        <v>0</v>
      </c>
      <c r="C8">
        <f t="shared" si="0"/>
        <v>15</v>
      </c>
      <c r="D8" t="s">
        <v>10</v>
      </c>
      <c r="E8" t="s">
        <v>5</v>
      </c>
      <c r="F8" t="s">
        <v>6</v>
      </c>
      <c r="G8">
        <v>2</v>
      </c>
    </row>
    <row r="9" spans="1:7" x14ac:dyDescent="0.2">
      <c r="A9">
        <v>12</v>
      </c>
      <c r="B9">
        <v>9</v>
      </c>
      <c r="C9">
        <f t="shared" si="0"/>
        <v>3</v>
      </c>
      <c r="D9" t="s">
        <v>10</v>
      </c>
      <c r="E9" t="s">
        <v>7</v>
      </c>
      <c r="F9" t="s">
        <v>6</v>
      </c>
      <c r="G9">
        <v>2</v>
      </c>
    </row>
    <row r="10" spans="1:7" x14ac:dyDescent="0.2">
      <c r="A10">
        <v>16</v>
      </c>
      <c r="B10">
        <v>15</v>
      </c>
      <c r="C10">
        <f t="shared" si="0"/>
        <v>1</v>
      </c>
      <c r="D10" t="s">
        <v>4</v>
      </c>
      <c r="E10" t="s">
        <v>5</v>
      </c>
      <c r="F10" t="s">
        <v>6</v>
      </c>
      <c r="G10">
        <v>4</v>
      </c>
    </row>
    <row r="11" spans="1:7" x14ac:dyDescent="0.2">
      <c r="A11">
        <v>17</v>
      </c>
      <c r="B11">
        <v>17</v>
      </c>
      <c r="C11">
        <f t="shared" si="0"/>
        <v>0</v>
      </c>
      <c r="D11" t="s">
        <v>4</v>
      </c>
      <c r="E11" t="s">
        <v>7</v>
      </c>
      <c r="F11" t="s">
        <v>6</v>
      </c>
      <c r="G11">
        <v>4</v>
      </c>
    </row>
    <row r="12" spans="1:7" x14ac:dyDescent="0.2">
      <c r="A12">
        <v>15</v>
      </c>
      <c r="B12">
        <v>15</v>
      </c>
      <c r="C12">
        <f t="shared" si="0"/>
        <v>0</v>
      </c>
      <c r="D12" t="s">
        <v>8</v>
      </c>
      <c r="E12" t="s">
        <v>5</v>
      </c>
      <c r="F12" t="s">
        <v>6</v>
      </c>
      <c r="G12">
        <v>4</v>
      </c>
    </row>
    <row r="13" spans="1:7" x14ac:dyDescent="0.2">
      <c r="A13">
        <v>15</v>
      </c>
      <c r="B13">
        <v>15</v>
      </c>
      <c r="C13">
        <f t="shared" si="0"/>
        <v>0</v>
      </c>
      <c r="D13" t="s">
        <v>8</v>
      </c>
      <c r="E13" t="s">
        <v>7</v>
      </c>
      <c r="F13" t="s">
        <v>6</v>
      </c>
      <c r="G13">
        <v>4</v>
      </c>
    </row>
    <row r="14" spans="1:7" x14ac:dyDescent="0.2">
      <c r="A14">
        <v>15</v>
      </c>
      <c r="B14">
        <v>0</v>
      </c>
      <c r="C14">
        <f t="shared" si="0"/>
        <v>15</v>
      </c>
      <c r="D14" t="s">
        <v>9</v>
      </c>
      <c r="E14" t="s">
        <v>5</v>
      </c>
      <c r="F14" t="s">
        <v>6</v>
      </c>
      <c r="G14">
        <v>4</v>
      </c>
    </row>
    <row r="15" spans="1:7" x14ac:dyDescent="0.2">
      <c r="A15">
        <v>9</v>
      </c>
      <c r="B15">
        <v>2</v>
      </c>
      <c r="C15">
        <f t="shared" si="0"/>
        <v>7</v>
      </c>
      <c r="D15" t="s">
        <v>9</v>
      </c>
      <c r="E15" t="s">
        <v>7</v>
      </c>
      <c r="F15" t="s">
        <v>6</v>
      </c>
      <c r="G15">
        <v>4</v>
      </c>
    </row>
    <row r="16" spans="1:7" x14ac:dyDescent="0.2">
      <c r="A16">
        <v>9</v>
      </c>
      <c r="B16">
        <v>3</v>
      </c>
      <c r="C16">
        <f t="shared" si="0"/>
        <v>6</v>
      </c>
      <c r="D16" t="s">
        <v>10</v>
      </c>
      <c r="E16" t="s">
        <v>5</v>
      </c>
      <c r="F16" t="s">
        <v>6</v>
      </c>
      <c r="G16">
        <v>4</v>
      </c>
    </row>
    <row r="17" spans="1:7" x14ac:dyDescent="0.2">
      <c r="A17">
        <v>8</v>
      </c>
      <c r="B17">
        <v>8</v>
      </c>
      <c r="C17">
        <f t="shared" si="0"/>
        <v>0</v>
      </c>
      <c r="D17" t="s">
        <v>10</v>
      </c>
      <c r="E17" t="s">
        <v>7</v>
      </c>
      <c r="F17" t="s">
        <v>6</v>
      </c>
      <c r="G17">
        <v>4</v>
      </c>
    </row>
    <row r="18" spans="1:7" x14ac:dyDescent="0.2">
      <c r="A18">
        <v>20</v>
      </c>
      <c r="B18">
        <v>17</v>
      </c>
      <c r="C18">
        <f t="shared" si="0"/>
        <v>3</v>
      </c>
      <c r="D18" t="s">
        <v>4</v>
      </c>
      <c r="E18" t="s">
        <v>5</v>
      </c>
      <c r="F18" t="s">
        <v>11</v>
      </c>
      <c r="G18">
        <v>2</v>
      </c>
    </row>
    <row r="19" spans="1:7" x14ac:dyDescent="0.2">
      <c r="A19">
        <v>22</v>
      </c>
      <c r="B19">
        <v>16</v>
      </c>
      <c r="C19">
        <f t="shared" si="0"/>
        <v>6</v>
      </c>
      <c r="D19" t="s">
        <v>4</v>
      </c>
      <c r="E19" t="s">
        <v>7</v>
      </c>
      <c r="F19" t="s">
        <v>11</v>
      </c>
      <c r="G19">
        <v>2</v>
      </c>
    </row>
    <row r="20" spans="1:7" x14ac:dyDescent="0.2">
      <c r="A20">
        <v>15</v>
      </c>
      <c r="B20">
        <v>12</v>
      </c>
      <c r="C20">
        <f t="shared" si="0"/>
        <v>3</v>
      </c>
      <c r="D20" t="s">
        <v>8</v>
      </c>
      <c r="E20" t="s">
        <v>5</v>
      </c>
      <c r="F20" t="s">
        <v>11</v>
      </c>
      <c r="G20">
        <v>2</v>
      </c>
    </row>
    <row r="21" spans="1:7" x14ac:dyDescent="0.2">
      <c r="A21">
        <v>20</v>
      </c>
      <c r="B21">
        <v>16</v>
      </c>
      <c r="C21">
        <f t="shared" si="0"/>
        <v>4</v>
      </c>
      <c r="D21" t="s">
        <v>8</v>
      </c>
      <c r="E21" t="s">
        <v>7</v>
      </c>
      <c r="F21" t="s">
        <v>11</v>
      </c>
      <c r="G21">
        <v>2</v>
      </c>
    </row>
    <row r="22" spans="1:7" x14ac:dyDescent="0.2">
      <c r="A22">
        <v>15</v>
      </c>
      <c r="B22">
        <v>0</v>
      </c>
      <c r="C22">
        <f t="shared" si="0"/>
        <v>15</v>
      </c>
      <c r="D22" t="s">
        <v>9</v>
      </c>
      <c r="E22" t="s">
        <v>5</v>
      </c>
      <c r="F22" t="s">
        <v>11</v>
      </c>
      <c r="G22">
        <v>2</v>
      </c>
    </row>
    <row r="23" spans="1:7" x14ac:dyDescent="0.2">
      <c r="A23">
        <v>12</v>
      </c>
      <c r="B23">
        <v>0</v>
      </c>
      <c r="C23">
        <f t="shared" si="0"/>
        <v>12</v>
      </c>
      <c r="D23" t="s">
        <v>9</v>
      </c>
      <c r="E23" t="s">
        <v>7</v>
      </c>
      <c r="F23" t="s">
        <v>11</v>
      </c>
      <c r="G23">
        <v>2</v>
      </c>
    </row>
    <row r="24" spans="1:7" x14ac:dyDescent="0.2">
      <c r="A24">
        <v>12</v>
      </c>
      <c r="B24">
        <v>1</v>
      </c>
      <c r="C24">
        <f t="shared" si="0"/>
        <v>11</v>
      </c>
      <c r="D24" t="s">
        <v>10</v>
      </c>
      <c r="E24" t="s">
        <v>5</v>
      </c>
      <c r="F24" t="s">
        <v>11</v>
      </c>
      <c r="G24">
        <v>2</v>
      </c>
    </row>
    <row r="25" spans="1:7" x14ac:dyDescent="0.2">
      <c r="A25">
        <v>11</v>
      </c>
      <c r="B25">
        <v>4</v>
      </c>
      <c r="C25">
        <f t="shared" si="0"/>
        <v>7</v>
      </c>
      <c r="D25" t="s">
        <v>10</v>
      </c>
      <c r="E25" t="s">
        <v>7</v>
      </c>
      <c r="F25" t="s">
        <v>11</v>
      </c>
      <c r="G25">
        <v>2</v>
      </c>
    </row>
    <row r="26" spans="1:7" x14ac:dyDescent="0.2">
      <c r="A26">
        <v>21</v>
      </c>
      <c r="B26">
        <v>20</v>
      </c>
      <c r="C26">
        <f t="shared" si="0"/>
        <v>1</v>
      </c>
      <c r="D26" t="s">
        <v>4</v>
      </c>
      <c r="E26" t="s">
        <v>5</v>
      </c>
      <c r="F26" t="s">
        <v>11</v>
      </c>
      <c r="G26">
        <v>4</v>
      </c>
    </row>
    <row r="27" spans="1:7" x14ac:dyDescent="0.2">
      <c r="A27">
        <v>18</v>
      </c>
      <c r="B27">
        <v>16</v>
      </c>
      <c r="C27">
        <f t="shared" si="0"/>
        <v>2</v>
      </c>
      <c r="D27" t="s">
        <v>4</v>
      </c>
      <c r="E27" t="s">
        <v>7</v>
      </c>
      <c r="F27" t="s">
        <v>11</v>
      </c>
      <c r="G27">
        <v>4</v>
      </c>
    </row>
    <row r="28" spans="1:7" x14ac:dyDescent="0.2">
      <c r="A28">
        <v>18</v>
      </c>
      <c r="B28">
        <v>14</v>
      </c>
      <c r="C28">
        <f t="shared" si="0"/>
        <v>4</v>
      </c>
      <c r="D28" t="s">
        <v>8</v>
      </c>
      <c r="E28" t="s">
        <v>5</v>
      </c>
      <c r="F28" t="s">
        <v>11</v>
      </c>
      <c r="G28">
        <v>4</v>
      </c>
    </row>
    <row r="29" spans="1:7" x14ac:dyDescent="0.2">
      <c r="A29">
        <v>20</v>
      </c>
      <c r="B29">
        <v>19</v>
      </c>
      <c r="C29">
        <f t="shared" si="0"/>
        <v>1</v>
      </c>
      <c r="D29" t="s">
        <v>8</v>
      </c>
      <c r="E29" t="s">
        <v>7</v>
      </c>
      <c r="F29" t="s">
        <v>11</v>
      </c>
      <c r="G29">
        <v>4</v>
      </c>
    </row>
    <row r="30" spans="1:7" x14ac:dyDescent="0.2">
      <c r="A30">
        <v>15</v>
      </c>
      <c r="B30">
        <v>5</v>
      </c>
      <c r="C30">
        <f t="shared" si="0"/>
        <v>10</v>
      </c>
      <c r="D30" t="s">
        <v>9</v>
      </c>
      <c r="E30" t="s">
        <v>5</v>
      </c>
      <c r="F30" t="s">
        <v>11</v>
      </c>
      <c r="G30">
        <v>4</v>
      </c>
    </row>
    <row r="31" spans="1:7" x14ac:dyDescent="0.2">
      <c r="A31">
        <v>16</v>
      </c>
      <c r="B31">
        <v>5</v>
      </c>
      <c r="C31">
        <f t="shared" si="0"/>
        <v>11</v>
      </c>
      <c r="D31" t="s">
        <v>9</v>
      </c>
      <c r="E31" t="s">
        <v>7</v>
      </c>
      <c r="F31" t="s">
        <v>11</v>
      </c>
      <c r="G31">
        <v>4</v>
      </c>
    </row>
    <row r="32" spans="1:7" x14ac:dyDescent="0.2">
      <c r="A32">
        <v>14</v>
      </c>
      <c r="B32">
        <v>3</v>
      </c>
      <c r="C32">
        <f t="shared" si="0"/>
        <v>11</v>
      </c>
      <c r="D32" t="s">
        <v>10</v>
      </c>
      <c r="E32" t="s">
        <v>5</v>
      </c>
      <c r="F32" t="s">
        <v>11</v>
      </c>
      <c r="G32">
        <v>4</v>
      </c>
    </row>
    <row r="33" spans="1:7" x14ac:dyDescent="0.2">
      <c r="A33">
        <v>11</v>
      </c>
      <c r="B33">
        <v>5</v>
      </c>
      <c r="C33">
        <f t="shared" si="0"/>
        <v>6</v>
      </c>
      <c r="D33" t="s">
        <v>10</v>
      </c>
      <c r="E33" t="s">
        <v>7</v>
      </c>
      <c r="F33" t="s">
        <v>11</v>
      </c>
      <c r="G33">
        <v>4</v>
      </c>
    </row>
    <row r="35" spans="1:7" x14ac:dyDescent="0.2">
      <c r="A35" t="s">
        <v>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07BD3-F9E2-5240-8D33-22AD3319CE6D}">
  <dimension ref="A1:Q44"/>
  <sheetViews>
    <sheetView workbookViewId="0">
      <selection activeCell="O2" sqref="O2"/>
    </sheetView>
  </sheetViews>
  <sheetFormatPr baseColWidth="10" defaultColWidth="11.5" defaultRowHeight="15" x14ac:dyDescent="0.2"/>
  <cols>
    <col min="1" max="1" width="14.5" customWidth="1"/>
    <col min="2" max="2" width="13" customWidth="1"/>
    <col min="3" max="3" width="10.83203125" style="10"/>
    <col min="4" max="4" width="10.33203125" customWidth="1"/>
    <col min="5" max="6" width="13.33203125" customWidth="1"/>
  </cols>
  <sheetData>
    <row r="1" spans="1:17" x14ac:dyDescent="0.2">
      <c r="E1" s="47" t="s">
        <v>27</v>
      </c>
      <c r="F1" s="47"/>
      <c r="G1" s="47" t="s">
        <v>28</v>
      </c>
      <c r="H1" s="47"/>
      <c r="I1" s="47" t="s">
        <v>29</v>
      </c>
      <c r="J1" s="47"/>
      <c r="K1" s="47" t="s">
        <v>30</v>
      </c>
      <c r="L1" s="47"/>
      <c r="M1" s="47" t="s">
        <v>31</v>
      </c>
      <c r="N1" s="47"/>
      <c r="O1" s="47" t="s">
        <v>57</v>
      </c>
      <c r="P1" s="47"/>
    </row>
    <row r="2" spans="1:17" ht="48" x14ac:dyDescent="0.2">
      <c r="A2" s="47" t="s">
        <v>32</v>
      </c>
      <c r="B2" s="47"/>
      <c r="C2" s="17" t="s">
        <v>33</v>
      </c>
      <c r="D2" s="18" t="s">
        <v>34</v>
      </c>
      <c r="E2" s="19" t="s">
        <v>35</v>
      </c>
      <c r="F2" s="19" t="s">
        <v>36</v>
      </c>
      <c r="G2" s="19" t="s">
        <v>35</v>
      </c>
      <c r="H2" s="19" t="s">
        <v>36</v>
      </c>
      <c r="I2" s="19" t="s">
        <v>35</v>
      </c>
      <c r="J2" s="19" t="s">
        <v>36</v>
      </c>
      <c r="K2" s="19" t="s">
        <v>35</v>
      </c>
      <c r="L2" s="19" t="s">
        <v>36</v>
      </c>
      <c r="M2" s="19" t="s">
        <v>35</v>
      </c>
      <c r="N2" s="19" t="s">
        <v>36</v>
      </c>
      <c r="O2" s="19" t="s">
        <v>35</v>
      </c>
      <c r="P2" s="19" t="s">
        <v>37</v>
      </c>
      <c r="Q2" s="19" t="s">
        <v>38</v>
      </c>
    </row>
    <row r="3" spans="1:17" ht="15" customHeight="1" x14ac:dyDescent="0.2">
      <c r="A3" s="48" t="s">
        <v>39</v>
      </c>
      <c r="B3" s="48"/>
      <c r="C3" s="10">
        <v>1724</v>
      </c>
      <c r="D3" t="s">
        <v>40</v>
      </c>
      <c r="E3" s="20">
        <v>19</v>
      </c>
      <c r="F3" s="20">
        <v>9</v>
      </c>
      <c r="G3" s="20">
        <v>20</v>
      </c>
      <c r="H3" s="20">
        <v>19</v>
      </c>
      <c r="I3" s="20">
        <v>19</v>
      </c>
      <c r="J3" s="20">
        <v>18</v>
      </c>
      <c r="K3" s="20">
        <v>11</v>
      </c>
      <c r="L3" s="20">
        <v>9</v>
      </c>
      <c r="M3" s="20">
        <v>10</v>
      </c>
      <c r="N3" s="20">
        <v>10</v>
      </c>
      <c r="O3" s="20">
        <f>E3+G3+I3+K3+M3</f>
        <v>79</v>
      </c>
      <c r="P3" s="20">
        <f>F3+H3+J3+L3+N3</f>
        <v>65</v>
      </c>
      <c r="Q3" s="21">
        <f>(P3/O3)*100</f>
        <v>82.278481012658233</v>
      </c>
    </row>
    <row r="4" spans="1:17" x14ac:dyDescent="0.2">
      <c r="A4" s="48"/>
      <c r="B4" s="48"/>
      <c r="C4" s="10">
        <v>1724</v>
      </c>
      <c r="D4" t="s">
        <v>41</v>
      </c>
      <c r="E4" s="20">
        <v>10</v>
      </c>
      <c r="F4" s="20">
        <v>2</v>
      </c>
      <c r="G4" s="20">
        <v>18</v>
      </c>
      <c r="H4" s="20">
        <v>10</v>
      </c>
      <c r="I4" s="20">
        <v>10</v>
      </c>
      <c r="J4" s="20">
        <v>7</v>
      </c>
      <c r="K4" s="20">
        <v>10</v>
      </c>
      <c r="L4" s="20">
        <v>3</v>
      </c>
      <c r="M4" s="20">
        <v>10</v>
      </c>
      <c r="N4" s="20">
        <v>5</v>
      </c>
      <c r="O4" s="20">
        <f t="shared" ref="O4:P10" si="0">E4+G4+I4+K4+M4</f>
        <v>58</v>
      </c>
      <c r="P4" s="20">
        <f t="shared" si="0"/>
        <v>27</v>
      </c>
      <c r="Q4" s="21">
        <f t="shared" ref="Q4:Q10" si="1">(P4/O4)*100</f>
        <v>46.551724137931032</v>
      </c>
    </row>
    <row r="5" spans="1:17" x14ac:dyDescent="0.2">
      <c r="A5" s="48"/>
      <c r="B5" s="48"/>
      <c r="C5" s="10" t="s">
        <v>42</v>
      </c>
      <c r="D5" t="s">
        <v>40</v>
      </c>
      <c r="E5" s="20">
        <v>12</v>
      </c>
      <c r="F5" s="20">
        <v>0</v>
      </c>
      <c r="G5" s="20">
        <v>10</v>
      </c>
      <c r="H5" s="20">
        <v>3</v>
      </c>
      <c r="I5" s="20">
        <v>9</v>
      </c>
      <c r="J5" s="20">
        <v>5</v>
      </c>
      <c r="K5" s="20">
        <v>16</v>
      </c>
      <c r="L5" s="20">
        <v>12</v>
      </c>
      <c r="M5" s="20">
        <v>10</v>
      </c>
      <c r="N5" s="20">
        <v>4</v>
      </c>
      <c r="O5" s="20">
        <f t="shared" si="0"/>
        <v>57</v>
      </c>
      <c r="P5" s="20">
        <f t="shared" si="0"/>
        <v>24</v>
      </c>
      <c r="Q5" s="21">
        <f t="shared" si="1"/>
        <v>42.105263157894733</v>
      </c>
    </row>
    <row r="6" spans="1:17" x14ac:dyDescent="0.2">
      <c r="A6" s="48"/>
      <c r="B6" s="48"/>
      <c r="C6" s="10" t="s">
        <v>42</v>
      </c>
      <c r="D6" t="s">
        <v>41</v>
      </c>
      <c r="E6" s="20">
        <v>20</v>
      </c>
      <c r="F6" s="20">
        <v>1</v>
      </c>
      <c r="G6" s="20">
        <v>16</v>
      </c>
      <c r="H6" s="20">
        <v>4</v>
      </c>
      <c r="I6" s="20">
        <v>10</v>
      </c>
      <c r="J6" s="20">
        <v>3</v>
      </c>
      <c r="K6" s="20">
        <v>20</v>
      </c>
      <c r="L6" s="20">
        <v>1</v>
      </c>
      <c r="M6" s="20">
        <v>15</v>
      </c>
      <c r="N6" s="20">
        <v>2</v>
      </c>
      <c r="O6" s="20">
        <f t="shared" si="0"/>
        <v>81</v>
      </c>
      <c r="P6" s="20">
        <f t="shared" si="0"/>
        <v>11</v>
      </c>
      <c r="Q6" s="21">
        <f t="shared" si="1"/>
        <v>13.580246913580247</v>
      </c>
    </row>
    <row r="7" spans="1:17" x14ac:dyDescent="0.2">
      <c r="A7" s="48"/>
      <c r="B7" s="48"/>
      <c r="C7" s="10" t="s">
        <v>43</v>
      </c>
      <c r="D7" t="s">
        <v>40</v>
      </c>
      <c r="E7" s="20">
        <v>8</v>
      </c>
      <c r="F7" s="20">
        <v>0</v>
      </c>
      <c r="G7" s="20">
        <v>10</v>
      </c>
      <c r="H7" s="20">
        <v>2</v>
      </c>
      <c r="I7" s="20">
        <v>13</v>
      </c>
      <c r="J7" s="20">
        <v>2</v>
      </c>
      <c r="K7" s="20">
        <v>13</v>
      </c>
      <c r="L7" s="20">
        <v>0</v>
      </c>
      <c r="M7" s="20">
        <v>13</v>
      </c>
      <c r="N7" s="20">
        <v>2</v>
      </c>
      <c r="O7" s="20">
        <f t="shared" si="0"/>
        <v>57</v>
      </c>
      <c r="P7" s="20">
        <f t="shared" si="0"/>
        <v>6</v>
      </c>
      <c r="Q7" s="21">
        <f t="shared" si="1"/>
        <v>10.526315789473683</v>
      </c>
    </row>
    <row r="8" spans="1:17" x14ac:dyDescent="0.2">
      <c r="A8" s="48"/>
      <c r="B8" s="48"/>
      <c r="C8" s="10" t="s">
        <v>43</v>
      </c>
      <c r="D8" t="s">
        <v>41</v>
      </c>
      <c r="E8" s="20">
        <v>10</v>
      </c>
      <c r="F8" s="20">
        <v>0</v>
      </c>
      <c r="G8" s="20">
        <v>12</v>
      </c>
      <c r="H8" s="20">
        <v>3</v>
      </c>
      <c r="I8" s="20">
        <v>10</v>
      </c>
      <c r="J8" s="20">
        <v>2</v>
      </c>
      <c r="K8" s="20">
        <v>10</v>
      </c>
      <c r="L8" s="20">
        <v>0</v>
      </c>
      <c r="M8" s="20">
        <v>13</v>
      </c>
      <c r="N8" s="20">
        <v>2</v>
      </c>
      <c r="O8" s="20">
        <f t="shared" si="0"/>
        <v>55</v>
      </c>
      <c r="P8" s="20">
        <f t="shared" si="0"/>
        <v>7</v>
      </c>
      <c r="Q8" s="21">
        <f t="shared" si="1"/>
        <v>12.727272727272727</v>
      </c>
    </row>
    <row r="9" spans="1:17" x14ac:dyDescent="0.2">
      <c r="A9" s="48"/>
      <c r="B9" s="48"/>
      <c r="C9" s="10" t="s">
        <v>44</v>
      </c>
      <c r="D9" t="s">
        <v>40</v>
      </c>
      <c r="E9" s="20">
        <v>10</v>
      </c>
      <c r="F9" s="20">
        <v>1</v>
      </c>
      <c r="G9" s="20">
        <v>11</v>
      </c>
      <c r="H9" s="20">
        <v>5</v>
      </c>
      <c r="I9" s="20">
        <v>10</v>
      </c>
      <c r="J9" s="20">
        <v>3</v>
      </c>
      <c r="K9" s="20">
        <v>13</v>
      </c>
      <c r="L9" s="20">
        <v>2</v>
      </c>
      <c r="M9" s="20">
        <v>10</v>
      </c>
      <c r="N9" s="20">
        <v>3</v>
      </c>
      <c r="O9" s="20">
        <f t="shared" si="0"/>
        <v>54</v>
      </c>
      <c r="P9" s="20">
        <f t="shared" si="0"/>
        <v>14</v>
      </c>
      <c r="Q9" s="21">
        <f t="shared" si="1"/>
        <v>25.925925925925924</v>
      </c>
    </row>
    <row r="10" spans="1:17" x14ac:dyDescent="0.2">
      <c r="A10" s="48"/>
      <c r="B10" s="48"/>
      <c r="C10" s="10" t="s">
        <v>44</v>
      </c>
      <c r="D10" t="s">
        <v>41</v>
      </c>
      <c r="E10" s="20">
        <v>10</v>
      </c>
      <c r="F10" s="20">
        <v>0</v>
      </c>
      <c r="G10" s="20">
        <v>10</v>
      </c>
      <c r="H10" s="20">
        <v>0</v>
      </c>
      <c r="I10" s="20">
        <v>13</v>
      </c>
      <c r="J10" s="20">
        <v>0</v>
      </c>
      <c r="K10" s="20">
        <v>5</v>
      </c>
      <c r="L10" s="20">
        <v>0</v>
      </c>
      <c r="M10" s="20">
        <v>9</v>
      </c>
      <c r="N10" s="20">
        <v>0</v>
      </c>
      <c r="O10" s="20">
        <f t="shared" si="0"/>
        <v>47</v>
      </c>
      <c r="P10" s="20">
        <f t="shared" si="0"/>
        <v>0</v>
      </c>
      <c r="Q10" s="21">
        <f t="shared" si="1"/>
        <v>0</v>
      </c>
    </row>
    <row r="11" spans="1:17" x14ac:dyDescent="0.2">
      <c r="E11" s="20"/>
      <c r="F11" s="20"/>
      <c r="G11" s="20"/>
      <c r="H11" s="20"/>
      <c r="I11" s="20"/>
      <c r="J11" s="20"/>
      <c r="K11" s="20"/>
      <c r="L11" s="20"/>
      <c r="M11" s="20"/>
      <c r="N11" s="20"/>
      <c r="Q11" s="21"/>
    </row>
    <row r="12" spans="1:17" x14ac:dyDescent="0.2">
      <c r="A12" s="45" t="s">
        <v>45</v>
      </c>
      <c r="B12" s="46" t="s">
        <v>46</v>
      </c>
      <c r="C12" s="10">
        <v>1724</v>
      </c>
      <c r="D12" t="s">
        <v>40</v>
      </c>
      <c r="E12" s="20">
        <v>10</v>
      </c>
      <c r="F12" s="20">
        <v>6</v>
      </c>
      <c r="G12" s="20">
        <v>10</v>
      </c>
      <c r="H12" s="20">
        <v>8</v>
      </c>
      <c r="I12" s="20">
        <v>10</v>
      </c>
      <c r="J12" s="20">
        <v>9</v>
      </c>
      <c r="K12" s="20">
        <v>10</v>
      </c>
      <c r="L12" s="20">
        <v>5</v>
      </c>
      <c r="M12" s="20">
        <v>10</v>
      </c>
      <c r="N12" s="20">
        <v>7</v>
      </c>
      <c r="O12" s="20">
        <f t="shared" ref="O12:P19" si="2">E12+G12+I12+K12+M12</f>
        <v>50</v>
      </c>
      <c r="P12" s="20">
        <f t="shared" si="2"/>
        <v>35</v>
      </c>
      <c r="Q12" s="21">
        <f t="shared" ref="Q12:Q19" si="3">(P12/O12)*100</f>
        <v>70</v>
      </c>
    </row>
    <row r="13" spans="1:17" x14ac:dyDescent="0.2">
      <c r="A13" s="45"/>
      <c r="B13" s="46"/>
      <c r="C13" s="10">
        <v>1724</v>
      </c>
      <c r="D13" t="s">
        <v>41</v>
      </c>
      <c r="E13" s="20">
        <v>10</v>
      </c>
      <c r="F13" s="20">
        <v>3</v>
      </c>
      <c r="G13" s="20">
        <v>10</v>
      </c>
      <c r="H13" s="20">
        <v>7</v>
      </c>
      <c r="I13" s="20">
        <v>11</v>
      </c>
      <c r="J13" s="20">
        <v>5</v>
      </c>
      <c r="K13" s="20">
        <v>10</v>
      </c>
      <c r="L13" s="20">
        <v>6</v>
      </c>
      <c r="M13" s="20">
        <v>11</v>
      </c>
      <c r="N13" s="20">
        <v>5</v>
      </c>
      <c r="O13" s="20">
        <f t="shared" si="2"/>
        <v>52</v>
      </c>
      <c r="P13" s="20">
        <f t="shared" si="2"/>
        <v>26</v>
      </c>
      <c r="Q13" s="21">
        <f t="shared" si="3"/>
        <v>50</v>
      </c>
    </row>
    <row r="14" spans="1:17" x14ac:dyDescent="0.2">
      <c r="A14" s="45"/>
      <c r="B14" s="46"/>
      <c r="C14" s="10" t="s">
        <v>42</v>
      </c>
      <c r="D14" t="s">
        <v>40</v>
      </c>
      <c r="E14" s="20">
        <v>10</v>
      </c>
      <c r="F14" s="20">
        <v>1</v>
      </c>
      <c r="G14" s="20">
        <v>10</v>
      </c>
      <c r="H14" s="20">
        <v>4</v>
      </c>
      <c r="I14" s="20">
        <v>14</v>
      </c>
      <c r="J14" s="20">
        <v>5</v>
      </c>
      <c r="K14" s="20">
        <v>10</v>
      </c>
      <c r="L14" s="20">
        <v>2</v>
      </c>
      <c r="M14" s="20">
        <v>11</v>
      </c>
      <c r="N14" s="20">
        <v>5</v>
      </c>
      <c r="O14" s="20">
        <f t="shared" si="2"/>
        <v>55</v>
      </c>
      <c r="P14" s="20">
        <f t="shared" si="2"/>
        <v>17</v>
      </c>
      <c r="Q14" s="21">
        <f t="shared" si="3"/>
        <v>30.909090909090907</v>
      </c>
    </row>
    <row r="15" spans="1:17" x14ac:dyDescent="0.2">
      <c r="A15" s="45"/>
      <c r="B15" s="46"/>
      <c r="C15" s="10" t="s">
        <v>42</v>
      </c>
      <c r="D15" t="s">
        <v>41</v>
      </c>
      <c r="E15" s="20">
        <v>10</v>
      </c>
      <c r="F15" s="20">
        <v>4</v>
      </c>
      <c r="G15" s="20">
        <v>9</v>
      </c>
      <c r="H15" s="20">
        <v>5</v>
      </c>
      <c r="I15" s="20">
        <v>10</v>
      </c>
      <c r="J15" s="20">
        <v>3</v>
      </c>
      <c r="K15" s="20">
        <v>10</v>
      </c>
      <c r="L15" s="20">
        <v>3</v>
      </c>
      <c r="M15" s="20">
        <v>11</v>
      </c>
      <c r="N15" s="20">
        <v>5</v>
      </c>
      <c r="O15" s="20">
        <f t="shared" si="2"/>
        <v>50</v>
      </c>
      <c r="P15" s="20">
        <f t="shared" si="2"/>
        <v>20</v>
      </c>
      <c r="Q15" s="21">
        <f t="shared" si="3"/>
        <v>40</v>
      </c>
    </row>
    <row r="16" spans="1:17" x14ac:dyDescent="0.2">
      <c r="A16" s="45"/>
      <c r="B16" s="46"/>
      <c r="C16" s="10" t="s">
        <v>43</v>
      </c>
      <c r="D16" t="s">
        <v>40</v>
      </c>
      <c r="E16" s="20">
        <v>10</v>
      </c>
      <c r="F16" s="20">
        <v>0</v>
      </c>
      <c r="G16" s="20">
        <v>8</v>
      </c>
      <c r="H16" s="20">
        <v>0</v>
      </c>
      <c r="I16" s="20">
        <v>15</v>
      </c>
      <c r="J16" s="20">
        <v>1</v>
      </c>
      <c r="K16" s="20">
        <v>11</v>
      </c>
      <c r="L16" s="20">
        <v>0</v>
      </c>
      <c r="M16" s="20">
        <v>10</v>
      </c>
      <c r="N16" s="20">
        <v>1</v>
      </c>
      <c r="O16" s="20">
        <f t="shared" si="2"/>
        <v>54</v>
      </c>
      <c r="P16" s="20">
        <f t="shared" si="2"/>
        <v>2</v>
      </c>
      <c r="Q16" s="21">
        <f t="shared" si="3"/>
        <v>3.7037037037037033</v>
      </c>
    </row>
    <row r="17" spans="1:17" x14ac:dyDescent="0.2">
      <c r="A17" s="45"/>
      <c r="B17" s="46"/>
      <c r="C17" s="10" t="s">
        <v>43</v>
      </c>
      <c r="D17" t="s">
        <v>41</v>
      </c>
      <c r="E17" s="20">
        <v>15</v>
      </c>
      <c r="F17" s="20">
        <v>0</v>
      </c>
      <c r="G17" s="20">
        <v>10</v>
      </c>
      <c r="H17" s="20">
        <v>1</v>
      </c>
      <c r="I17" s="20">
        <v>26</v>
      </c>
      <c r="J17" s="20">
        <v>1</v>
      </c>
      <c r="K17" s="20">
        <v>15</v>
      </c>
      <c r="L17" s="20">
        <v>1</v>
      </c>
      <c r="M17" s="20">
        <v>20</v>
      </c>
      <c r="N17" s="20">
        <v>1</v>
      </c>
      <c r="O17" s="20">
        <f t="shared" si="2"/>
        <v>86</v>
      </c>
      <c r="P17" s="20">
        <f t="shared" si="2"/>
        <v>4</v>
      </c>
      <c r="Q17" s="21">
        <f t="shared" si="3"/>
        <v>4.6511627906976747</v>
      </c>
    </row>
    <row r="18" spans="1:17" x14ac:dyDescent="0.2">
      <c r="A18" s="45"/>
      <c r="B18" s="46"/>
      <c r="C18" s="10" t="s">
        <v>44</v>
      </c>
      <c r="D18" t="s">
        <v>40</v>
      </c>
      <c r="E18" s="20">
        <v>10</v>
      </c>
      <c r="F18" s="20">
        <v>1</v>
      </c>
      <c r="G18" s="20">
        <v>10</v>
      </c>
      <c r="H18" s="20">
        <v>4</v>
      </c>
      <c r="I18" s="20">
        <v>10</v>
      </c>
      <c r="J18" s="20">
        <v>2</v>
      </c>
      <c r="K18" s="20">
        <v>10</v>
      </c>
      <c r="L18" s="20">
        <v>3</v>
      </c>
      <c r="M18" s="20">
        <v>12</v>
      </c>
      <c r="N18" s="20">
        <v>3</v>
      </c>
      <c r="O18" s="20">
        <f t="shared" si="2"/>
        <v>52</v>
      </c>
      <c r="P18" s="20">
        <f t="shared" si="2"/>
        <v>13</v>
      </c>
      <c r="Q18" s="21">
        <f t="shared" si="3"/>
        <v>25</v>
      </c>
    </row>
    <row r="19" spans="1:17" x14ac:dyDescent="0.2">
      <c r="A19" s="45"/>
      <c r="B19" s="46"/>
      <c r="C19" s="10" t="s">
        <v>44</v>
      </c>
      <c r="D19" t="s">
        <v>41</v>
      </c>
      <c r="E19" s="20">
        <v>18</v>
      </c>
      <c r="F19" s="20">
        <v>1</v>
      </c>
      <c r="G19" s="20">
        <v>13</v>
      </c>
      <c r="H19" s="20">
        <v>2</v>
      </c>
      <c r="I19" s="20">
        <v>15</v>
      </c>
      <c r="J19" s="20">
        <v>0</v>
      </c>
      <c r="K19" s="20">
        <v>16</v>
      </c>
      <c r="L19" s="20">
        <v>2</v>
      </c>
      <c r="M19" s="20">
        <v>11</v>
      </c>
      <c r="N19" s="20">
        <v>2</v>
      </c>
      <c r="O19" s="20">
        <f t="shared" si="2"/>
        <v>73</v>
      </c>
      <c r="P19" s="20">
        <f t="shared" si="2"/>
        <v>7</v>
      </c>
      <c r="Q19" s="21">
        <f t="shared" si="3"/>
        <v>9.5890410958904102</v>
      </c>
    </row>
    <row r="20" spans="1:17" x14ac:dyDescent="0.2">
      <c r="E20" s="20"/>
      <c r="F20" s="20"/>
      <c r="G20" s="20"/>
      <c r="H20" s="20"/>
      <c r="I20" s="20"/>
      <c r="J20" s="20"/>
      <c r="K20" s="20"/>
      <c r="L20" s="20"/>
      <c r="M20" s="20"/>
      <c r="N20" s="20"/>
      <c r="Q20" s="21"/>
    </row>
    <row r="21" spans="1:17" x14ac:dyDescent="0.2">
      <c r="A21" s="45" t="s">
        <v>45</v>
      </c>
      <c r="B21" s="46" t="s">
        <v>47</v>
      </c>
      <c r="C21" s="10">
        <v>1724</v>
      </c>
      <c r="D21" t="s">
        <v>40</v>
      </c>
      <c r="E21" s="20">
        <v>10</v>
      </c>
      <c r="F21" s="20">
        <v>2</v>
      </c>
      <c r="G21" s="20">
        <v>10</v>
      </c>
      <c r="H21" s="20">
        <v>4</v>
      </c>
      <c r="I21" s="20">
        <v>14</v>
      </c>
      <c r="J21" s="20">
        <v>5</v>
      </c>
      <c r="K21" s="20">
        <v>12</v>
      </c>
      <c r="L21" s="20">
        <v>3</v>
      </c>
      <c r="M21" s="20">
        <v>10</v>
      </c>
      <c r="N21" s="20">
        <v>3</v>
      </c>
      <c r="O21" s="20">
        <f t="shared" ref="O21:P28" si="4">E21+G21+I21+K21+M21</f>
        <v>56</v>
      </c>
      <c r="P21" s="20">
        <f t="shared" si="4"/>
        <v>17</v>
      </c>
      <c r="Q21" s="21">
        <f t="shared" ref="Q21:Q28" si="5">(P21/O21)*100</f>
        <v>30.357142857142854</v>
      </c>
    </row>
    <row r="22" spans="1:17" x14ac:dyDescent="0.2">
      <c r="A22" s="45"/>
      <c r="B22" s="46"/>
      <c r="C22" s="10">
        <v>1724</v>
      </c>
      <c r="D22" t="s">
        <v>41</v>
      </c>
      <c r="E22" s="20">
        <v>12</v>
      </c>
      <c r="F22" s="20">
        <v>1</v>
      </c>
      <c r="G22" s="20">
        <v>14</v>
      </c>
      <c r="H22" s="20">
        <v>2</v>
      </c>
      <c r="I22" s="20">
        <v>10</v>
      </c>
      <c r="J22" s="20">
        <v>1</v>
      </c>
      <c r="K22" s="20">
        <v>8</v>
      </c>
      <c r="L22" s="20">
        <v>1</v>
      </c>
      <c r="M22" s="20">
        <v>6</v>
      </c>
      <c r="N22" s="20">
        <v>1</v>
      </c>
      <c r="O22" s="20">
        <f t="shared" si="4"/>
        <v>50</v>
      </c>
      <c r="P22" s="20">
        <f t="shared" si="4"/>
        <v>6</v>
      </c>
      <c r="Q22" s="21">
        <f t="shared" si="5"/>
        <v>12</v>
      </c>
    </row>
    <row r="23" spans="1:17" x14ac:dyDescent="0.2">
      <c r="A23" s="45"/>
      <c r="B23" s="46"/>
      <c r="C23" s="10" t="s">
        <v>42</v>
      </c>
      <c r="D23" t="s">
        <v>40</v>
      </c>
      <c r="E23" s="20">
        <v>12</v>
      </c>
      <c r="F23" s="20">
        <v>3</v>
      </c>
      <c r="G23" s="20">
        <v>11</v>
      </c>
      <c r="H23" s="20">
        <v>5</v>
      </c>
      <c r="I23" s="20">
        <v>10</v>
      </c>
      <c r="J23" s="20">
        <v>3</v>
      </c>
      <c r="K23" s="20">
        <v>10</v>
      </c>
      <c r="L23" s="20">
        <v>4</v>
      </c>
      <c r="M23" s="20">
        <v>14</v>
      </c>
      <c r="N23" s="20">
        <v>5</v>
      </c>
      <c r="O23" s="20">
        <f t="shared" si="4"/>
        <v>57</v>
      </c>
      <c r="P23" s="20">
        <f t="shared" si="4"/>
        <v>20</v>
      </c>
      <c r="Q23" s="21">
        <f t="shared" si="5"/>
        <v>35.087719298245609</v>
      </c>
    </row>
    <row r="24" spans="1:17" x14ac:dyDescent="0.2">
      <c r="A24" s="45"/>
      <c r="B24" s="46"/>
      <c r="C24" s="10" t="s">
        <v>42</v>
      </c>
      <c r="D24" t="s">
        <v>41</v>
      </c>
      <c r="E24" s="20">
        <v>13</v>
      </c>
      <c r="F24" s="20">
        <v>2</v>
      </c>
      <c r="G24" s="20">
        <v>10</v>
      </c>
      <c r="H24" s="20">
        <v>3</v>
      </c>
      <c r="I24" s="20">
        <v>11</v>
      </c>
      <c r="J24" s="20">
        <v>5</v>
      </c>
      <c r="K24" s="20">
        <v>14</v>
      </c>
      <c r="L24" s="20">
        <v>5</v>
      </c>
      <c r="M24" s="20">
        <v>10</v>
      </c>
      <c r="N24" s="20">
        <v>3</v>
      </c>
      <c r="O24" s="20">
        <f t="shared" si="4"/>
        <v>58</v>
      </c>
      <c r="P24" s="20">
        <f t="shared" si="4"/>
        <v>18</v>
      </c>
      <c r="Q24" s="21">
        <f t="shared" si="5"/>
        <v>31.03448275862069</v>
      </c>
    </row>
    <row r="25" spans="1:17" x14ac:dyDescent="0.2">
      <c r="A25" s="45"/>
      <c r="B25" s="46"/>
      <c r="C25" s="10" t="s">
        <v>43</v>
      </c>
      <c r="D25" t="s">
        <v>40</v>
      </c>
      <c r="E25" s="20">
        <v>10</v>
      </c>
      <c r="F25" s="20">
        <v>1</v>
      </c>
      <c r="G25" s="20">
        <v>10</v>
      </c>
      <c r="H25" s="20">
        <v>1</v>
      </c>
      <c r="I25" s="20">
        <v>13</v>
      </c>
      <c r="J25" s="20">
        <v>2</v>
      </c>
      <c r="K25" s="20">
        <v>10</v>
      </c>
      <c r="L25" s="20">
        <v>1</v>
      </c>
      <c r="M25" s="20">
        <v>17</v>
      </c>
      <c r="N25" s="20">
        <v>1</v>
      </c>
      <c r="O25" s="20">
        <f t="shared" si="4"/>
        <v>60</v>
      </c>
      <c r="P25" s="20">
        <f t="shared" si="4"/>
        <v>6</v>
      </c>
      <c r="Q25" s="21">
        <f t="shared" si="5"/>
        <v>10</v>
      </c>
    </row>
    <row r="26" spans="1:17" x14ac:dyDescent="0.2">
      <c r="A26" s="45"/>
      <c r="B26" s="46"/>
      <c r="C26" s="10" t="s">
        <v>43</v>
      </c>
      <c r="D26" t="s">
        <v>41</v>
      </c>
      <c r="E26" s="20">
        <v>11</v>
      </c>
      <c r="F26" s="20">
        <v>0</v>
      </c>
      <c r="G26" s="20">
        <v>21</v>
      </c>
      <c r="H26" s="20">
        <v>1</v>
      </c>
      <c r="I26" s="20">
        <v>16</v>
      </c>
      <c r="J26" s="20">
        <v>1</v>
      </c>
      <c r="K26" s="20">
        <v>15</v>
      </c>
      <c r="L26" s="20">
        <v>1</v>
      </c>
      <c r="M26" s="20">
        <v>17</v>
      </c>
      <c r="N26" s="20">
        <v>1</v>
      </c>
      <c r="O26" s="20">
        <f t="shared" si="4"/>
        <v>80</v>
      </c>
      <c r="P26" s="20">
        <f t="shared" si="4"/>
        <v>4</v>
      </c>
      <c r="Q26" s="21">
        <f t="shared" si="5"/>
        <v>5</v>
      </c>
    </row>
    <row r="27" spans="1:17" x14ac:dyDescent="0.2">
      <c r="A27" s="45"/>
      <c r="B27" s="46"/>
      <c r="C27" s="10" t="s">
        <v>44</v>
      </c>
      <c r="D27" t="s">
        <v>40</v>
      </c>
      <c r="E27" s="20">
        <v>15</v>
      </c>
      <c r="F27" s="20">
        <v>0</v>
      </c>
      <c r="G27" s="20">
        <v>17</v>
      </c>
      <c r="H27" s="20">
        <v>1</v>
      </c>
      <c r="I27" s="20">
        <v>15</v>
      </c>
      <c r="J27" s="20">
        <v>1</v>
      </c>
      <c r="K27" s="20">
        <v>16</v>
      </c>
      <c r="L27" s="20">
        <v>1</v>
      </c>
      <c r="M27" s="20">
        <v>17</v>
      </c>
      <c r="N27" s="20">
        <v>1</v>
      </c>
      <c r="O27" s="20">
        <f t="shared" si="4"/>
        <v>80</v>
      </c>
      <c r="P27" s="20">
        <f t="shared" si="4"/>
        <v>4</v>
      </c>
      <c r="Q27" s="21">
        <f t="shared" si="5"/>
        <v>5</v>
      </c>
    </row>
    <row r="28" spans="1:17" x14ac:dyDescent="0.2">
      <c r="A28" s="45"/>
      <c r="B28" s="46"/>
      <c r="C28" s="10" t="s">
        <v>44</v>
      </c>
      <c r="D28" t="s">
        <v>41</v>
      </c>
      <c r="E28" s="20">
        <v>17</v>
      </c>
      <c r="F28" s="20"/>
      <c r="G28" s="20">
        <v>10</v>
      </c>
      <c r="H28" s="20">
        <v>0</v>
      </c>
      <c r="I28" s="20">
        <v>16</v>
      </c>
      <c r="J28" s="20">
        <v>0</v>
      </c>
      <c r="K28" s="20">
        <v>13</v>
      </c>
      <c r="L28" s="20">
        <v>0</v>
      </c>
      <c r="M28" s="20">
        <v>13</v>
      </c>
      <c r="N28" s="20">
        <v>0</v>
      </c>
      <c r="O28" s="20">
        <f t="shared" si="4"/>
        <v>69</v>
      </c>
      <c r="P28" s="20">
        <f t="shared" si="4"/>
        <v>0</v>
      </c>
      <c r="Q28" s="21">
        <f t="shared" si="5"/>
        <v>0</v>
      </c>
    </row>
    <row r="29" spans="1:17" x14ac:dyDescent="0.2">
      <c r="E29" s="20"/>
      <c r="F29" s="20"/>
      <c r="G29" s="20"/>
      <c r="H29" s="20"/>
      <c r="I29" s="20"/>
      <c r="J29" s="20"/>
      <c r="K29" s="20"/>
      <c r="L29" s="20"/>
      <c r="M29" s="20"/>
      <c r="N29" s="20"/>
      <c r="Q29" s="21"/>
    </row>
    <row r="30" spans="1:17" x14ac:dyDescent="0.2">
      <c r="A30" s="45" t="s">
        <v>45</v>
      </c>
      <c r="B30" s="46" t="s">
        <v>48</v>
      </c>
      <c r="C30" s="10">
        <v>1724</v>
      </c>
      <c r="D30" t="s">
        <v>40</v>
      </c>
      <c r="E30" s="20">
        <v>15</v>
      </c>
      <c r="F30" s="20">
        <v>0</v>
      </c>
      <c r="G30" s="20">
        <v>12</v>
      </c>
      <c r="H30" s="20">
        <v>1</v>
      </c>
      <c r="I30" s="20">
        <v>21</v>
      </c>
      <c r="J30" s="20">
        <v>1</v>
      </c>
      <c r="K30" s="20">
        <v>16</v>
      </c>
      <c r="L30" s="20">
        <v>1</v>
      </c>
      <c r="M30" s="20">
        <v>17</v>
      </c>
      <c r="N30" s="20">
        <v>1</v>
      </c>
      <c r="O30" s="20">
        <f t="shared" ref="O30:P37" si="6">E30+G30+I30+K30+M30</f>
        <v>81</v>
      </c>
      <c r="P30" s="20">
        <f t="shared" si="6"/>
        <v>4</v>
      </c>
      <c r="Q30" s="21">
        <f t="shared" ref="Q30:Q37" si="7">(P30/O30)*100</f>
        <v>4.9382716049382713</v>
      </c>
    </row>
    <row r="31" spans="1:17" x14ac:dyDescent="0.2">
      <c r="A31" s="45"/>
      <c r="B31" s="46"/>
      <c r="C31" s="10">
        <v>1724</v>
      </c>
      <c r="D31" t="s">
        <v>41</v>
      </c>
      <c r="E31" s="20">
        <v>13</v>
      </c>
      <c r="F31" s="20">
        <v>0</v>
      </c>
      <c r="G31" s="20">
        <v>12</v>
      </c>
      <c r="H31" s="20">
        <v>1</v>
      </c>
      <c r="I31" s="20">
        <v>20</v>
      </c>
      <c r="J31" s="20">
        <v>0</v>
      </c>
      <c r="K31" s="20">
        <v>12</v>
      </c>
      <c r="L31" s="20">
        <v>0</v>
      </c>
      <c r="M31" s="20">
        <v>16</v>
      </c>
      <c r="N31" s="20">
        <v>0</v>
      </c>
      <c r="O31" s="20">
        <f t="shared" si="6"/>
        <v>73</v>
      </c>
      <c r="P31" s="20">
        <f t="shared" si="6"/>
        <v>1</v>
      </c>
      <c r="Q31" s="21">
        <f t="shared" si="7"/>
        <v>1.3698630136986301</v>
      </c>
    </row>
    <row r="32" spans="1:17" x14ac:dyDescent="0.2">
      <c r="A32" s="45"/>
      <c r="B32" s="46"/>
      <c r="C32" s="10" t="s">
        <v>42</v>
      </c>
      <c r="D32" t="s">
        <v>40</v>
      </c>
      <c r="E32" s="20">
        <v>20</v>
      </c>
      <c r="F32" s="20">
        <v>2</v>
      </c>
      <c r="G32" s="20">
        <v>12</v>
      </c>
      <c r="H32" s="20">
        <v>3</v>
      </c>
      <c r="I32" s="20">
        <v>20</v>
      </c>
      <c r="J32" s="20">
        <v>6</v>
      </c>
      <c r="K32" s="20">
        <v>13</v>
      </c>
      <c r="L32" s="20">
        <v>2</v>
      </c>
      <c r="M32" s="20">
        <v>15</v>
      </c>
      <c r="N32" s="20">
        <v>3</v>
      </c>
      <c r="O32" s="20">
        <f t="shared" si="6"/>
        <v>80</v>
      </c>
      <c r="P32" s="20">
        <f t="shared" si="6"/>
        <v>16</v>
      </c>
      <c r="Q32" s="21">
        <f t="shared" si="7"/>
        <v>20</v>
      </c>
    </row>
    <row r="33" spans="1:17" x14ac:dyDescent="0.2">
      <c r="A33" s="45"/>
      <c r="B33" s="46"/>
      <c r="C33" s="10" t="s">
        <v>42</v>
      </c>
      <c r="D33" t="s">
        <v>41</v>
      </c>
      <c r="E33" s="20">
        <v>17</v>
      </c>
      <c r="F33" s="20">
        <v>0</v>
      </c>
      <c r="G33" s="20">
        <v>14</v>
      </c>
      <c r="H33" s="20">
        <v>0</v>
      </c>
      <c r="I33" s="20">
        <v>14</v>
      </c>
      <c r="J33" s="20">
        <v>0</v>
      </c>
      <c r="K33" s="20">
        <v>15</v>
      </c>
      <c r="L33" s="20">
        <v>0</v>
      </c>
      <c r="M33" s="20">
        <v>14</v>
      </c>
      <c r="N33" s="20">
        <v>0</v>
      </c>
      <c r="O33" s="20">
        <f t="shared" si="6"/>
        <v>74</v>
      </c>
      <c r="P33" s="20">
        <f t="shared" si="6"/>
        <v>0</v>
      </c>
      <c r="Q33" s="21">
        <f t="shared" si="7"/>
        <v>0</v>
      </c>
    </row>
    <row r="34" spans="1:17" x14ac:dyDescent="0.2">
      <c r="A34" s="45"/>
      <c r="B34" s="46"/>
      <c r="C34" s="10" t="s">
        <v>43</v>
      </c>
      <c r="D34" t="s">
        <v>40</v>
      </c>
      <c r="E34" s="20">
        <v>10</v>
      </c>
      <c r="F34" s="20">
        <v>0</v>
      </c>
      <c r="G34" s="20">
        <v>20</v>
      </c>
      <c r="H34" s="20">
        <v>0</v>
      </c>
      <c r="I34" s="20">
        <v>15</v>
      </c>
      <c r="J34" s="20">
        <v>0</v>
      </c>
      <c r="K34" s="20">
        <v>15</v>
      </c>
      <c r="L34" s="20">
        <v>0</v>
      </c>
      <c r="M34" s="20">
        <v>10</v>
      </c>
      <c r="N34" s="20">
        <v>0</v>
      </c>
      <c r="O34" s="20">
        <f t="shared" si="6"/>
        <v>70</v>
      </c>
      <c r="P34" s="20">
        <f t="shared" si="6"/>
        <v>0</v>
      </c>
      <c r="Q34" s="21">
        <f t="shared" si="7"/>
        <v>0</v>
      </c>
    </row>
    <row r="35" spans="1:17" x14ac:dyDescent="0.2">
      <c r="A35" s="45"/>
      <c r="B35" s="46"/>
      <c r="C35" s="10" t="s">
        <v>43</v>
      </c>
      <c r="D35" t="s">
        <v>41</v>
      </c>
      <c r="E35" s="20">
        <v>20</v>
      </c>
      <c r="F35" s="20">
        <v>0</v>
      </c>
      <c r="G35" s="20">
        <v>21</v>
      </c>
      <c r="H35" s="20">
        <v>0</v>
      </c>
      <c r="I35" s="20">
        <v>15</v>
      </c>
      <c r="J35" s="20">
        <v>0</v>
      </c>
      <c r="K35" s="20">
        <v>10</v>
      </c>
      <c r="L35" s="20">
        <v>0</v>
      </c>
      <c r="M35" s="20">
        <v>10</v>
      </c>
      <c r="N35" s="20">
        <v>0</v>
      </c>
      <c r="O35" s="20">
        <f t="shared" si="6"/>
        <v>76</v>
      </c>
      <c r="P35" s="20">
        <f t="shared" si="6"/>
        <v>0</v>
      </c>
      <c r="Q35" s="21">
        <f t="shared" si="7"/>
        <v>0</v>
      </c>
    </row>
    <row r="36" spans="1:17" x14ac:dyDescent="0.2">
      <c r="A36" s="45"/>
      <c r="B36" s="46"/>
      <c r="C36" s="10" t="s">
        <v>44</v>
      </c>
      <c r="D36" t="s">
        <v>40</v>
      </c>
      <c r="E36" s="20">
        <v>8</v>
      </c>
      <c r="F36" s="20">
        <v>1</v>
      </c>
      <c r="G36" s="20">
        <v>10</v>
      </c>
      <c r="H36" s="20">
        <v>0</v>
      </c>
      <c r="I36" s="20">
        <v>10</v>
      </c>
      <c r="J36" s="20">
        <v>0</v>
      </c>
      <c r="K36" s="20">
        <v>9</v>
      </c>
      <c r="L36" s="20">
        <v>0</v>
      </c>
      <c r="M36" s="20">
        <v>10</v>
      </c>
      <c r="N36" s="20">
        <v>0</v>
      </c>
      <c r="O36" s="20">
        <f t="shared" si="6"/>
        <v>47</v>
      </c>
      <c r="P36" s="20">
        <f t="shared" si="6"/>
        <v>1</v>
      </c>
      <c r="Q36" s="21">
        <f t="shared" si="7"/>
        <v>2.1276595744680851</v>
      </c>
    </row>
    <row r="37" spans="1:17" x14ac:dyDescent="0.2">
      <c r="A37" s="45"/>
      <c r="B37" s="46"/>
      <c r="C37" s="10" t="s">
        <v>44</v>
      </c>
      <c r="D37" t="s">
        <v>41</v>
      </c>
      <c r="E37" s="20">
        <v>18</v>
      </c>
      <c r="F37" s="20">
        <v>1</v>
      </c>
      <c r="G37" s="20">
        <v>16</v>
      </c>
      <c r="H37" s="20">
        <v>2</v>
      </c>
      <c r="I37" s="20">
        <v>11</v>
      </c>
      <c r="J37" s="20">
        <v>1</v>
      </c>
      <c r="K37" s="20">
        <v>14</v>
      </c>
      <c r="L37" s="20">
        <v>2</v>
      </c>
      <c r="M37" s="20">
        <v>20</v>
      </c>
      <c r="N37" s="20">
        <v>2</v>
      </c>
      <c r="O37" s="20">
        <f t="shared" si="6"/>
        <v>79</v>
      </c>
      <c r="P37" s="20">
        <f t="shared" si="6"/>
        <v>8</v>
      </c>
      <c r="Q37" s="21">
        <f t="shared" si="7"/>
        <v>10.126582278481013</v>
      </c>
    </row>
    <row r="38" spans="1:17" x14ac:dyDescent="0.2">
      <c r="E38" s="20"/>
      <c r="F38" s="8"/>
      <c r="G38" s="20"/>
      <c r="H38" s="20"/>
      <c r="I38" s="8"/>
      <c r="J38" s="8"/>
      <c r="K38" s="20"/>
      <c r="L38" s="20"/>
      <c r="M38" s="8"/>
      <c r="N38" s="8"/>
    </row>
    <row r="39" spans="1:17" x14ac:dyDescent="0.2">
      <c r="E39" s="20"/>
      <c r="F39" s="8"/>
      <c r="G39" s="20"/>
      <c r="H39" s="20"/>
      <c r="I39" s="8"/>
      <c r="J39" s="8"/>
      <c r="K39" s="8"/>
      <c r="L39" s="8"/>
      <c r="M39" s="8"/>
      <c r="N39" s="8"/>
    </row>
    <row r="40" spans="1:17" x14ac:dyDescent="0.2">
      <c r="E40" s="20"/>
      <c r="F40" s="8"/>
      <c r="G40" s="8"/>
      <c r="H40" s="8"/>
      <c r="I40" s="8"/>
      <c r="J40" s="8"/>
      <c r="K40" s="8"/>
      <c r="L40" s="8"/>
      <c r="M40" s="8"/>
      <c r="N40" s="8"/>
    </row>
    <row r="41" spans="1:17" x14ac:dyDescent="0.2">
      <c r="E41" s="20"/>
      <c r="F41" s="8"/>
      <c r="G41" s="8"/>
      <c r="H41" s="8"/>
      <c r="I41" s="8"/>
      <c r="J41" s="8"/>
      <c r="K41" s="8"/>
      <c r="L41" s="8"/>
      <c r="M41" s="8"/>
      <c r="N41" s="8"/>
    </row>
    <row r="42" spans="1:17" x14ac:dyDescent="0.2">
      <c r="E42" s="20"/>
      <c r="F42" s="8"/>
      <c r="G42" s="8"/>
      <c r="H42" s="8"/>
      <c r="I42" s="8"/>
      <c r="J42" s="8"/>
      <c r="K42" s="8"/>
      <c r="L42" s="8"/>
      <c r="M42" s="8"/>
      <c r="N42" s="8"/>
    </row>
    <row r="43" spans="1:17" x14ac:dyDescent="0.2">
      <c r="E43" s="20"/>
      <c r="F43" s="8"/>
      <c r="G43" s="8"/>
      <c r="H43" s="8"/>
      <c r="I43" s="8"/>
      <c r="J43" s="8"/>
      <c r="K43" s="8"/>
      <c r="L43" s="8"/>
      <c r="M43" s="8"/>
      <c r="N43" s="8"/>
    </row>
    <row r="44" spans="1:17" x14ac:dyDescent="0.2">
      <c r="E44" s="20"/>
      <c r="F44" s="8"/>
      <c r="G44" s="8"/>
      <c r="H44" s="8"/>
      <c r="I44" s="8"/>
      <c r="J44" s="8"/>
      <c r="K44" s="8"/>
      <c r="L44" s="8"/>
      <c r="M44" s="8"/>
      <c r="N44" s="8"/>
    </row>
  </sheetData>
  <mergeCells count="14">
    <mergeCell ref="O1:P1"/>
    <mergeCell ref="E1:F1"/>
    <mergeCell ref="G1:H1"/>
    <mergeCell ref="I1:J1"/>
    <mergeCell ref="K1:L1"/>
    <mergeCell ref="M1:N1"/>
    <mergeCell ref="A30:A37"/>
    <mergeCell ref="B30:B37"/>
    <mergeCell ref="A2:B2"/>
    <mergeCell ref="A3:B10"/>
    <mergeCell ref="A12:A19"/>
    <mergeCell ref="B12:B19"/>
    <mergeCell ref="A21:A28"/>
    <mergeCell ref="B21:B2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3287B-C79E-554D-B796-14F96A4EC933}">
  <dimension ref="A1:Y28"/>
  <sheetViews>
    <sheetView workbookViewId="0">
      <selection activeCell="Y11" sqref="Y11"/>
    </sheetView>
  </sheetViews>
  <sheetFormatPr baseColWidth="10" defaultColWidth="8.83203125" defaultRowHeight="15" x14ac:dyDescent="0.2"/>
  <cols>
    <col min="2" max="2" width="12.6640625" customWidth="1"/>
    <col min="3" max="3" width="16" customWidth="1"/>
    <col min="4" max="4" width="12.33203125" bestFit="1" customWidth="1"/>
    <col min="5" max="7" width="10.6640625" bestFit="1" customWidth="1"/>
  </cols>
  <sheetData>
    <row r="1" spans="1:25" x14ac:dyDescent="0.2">
      <c r="A1" s="12"/>
      <c r="B1" s="50" t="s">
        <v>25</v>
      </c>
      <c r="C1" s="50"/>
      <c r="D1" s="50"/>
      <c r="E1" s="50" t="s">
        <v>15</v>
      </c>
      <c r="F1" s="50"/>
      <c r="G1" s="50"/>
      <c r="H1" s="49" t="s">
        <v>16</v>
      </c>
      <c r="I1" s="49"/>
      <c r="J1" s="49"/>
      <c r="K1" s="49" t="s">
        <v>17</v>
      </c>
      <c r="L1" s="49"/>
      <c r="M1" s="49"/>
      <c r="N1" s="49" t="s">
        <v>18</v>
      </c>
      <c r="O1" s="49"/>
      <c r="P1" s="49"/>
      <c r="Q1" s="49" t="s">
        <v>19</v>
      </c>
      <c r="R1" s="49"/>
      <c r="S1" s="49"/>
      <c r="T1" s="49" t="s">
        <v>20</v>
      </c>
      <c r="U1" s="49"/>
      <c r="V1" s="49"/>
      <c r="W1" s="50" t="s">
        <v>118</v>
      </c>
      <c r="X1" s="50"/>
      <c r="Y1" s="50"/>
    </row>
    <row r="2" spans="1:25" s="2" customFormat="1" ht="48" x14ac:dyDescent="0.2">
      <c r="A2" s="16"/>
      <c r="B2" s="16" t="s">
        <v>24</v>
      </c>
      <c r="C2" s="16" t="s">
        <v>23</v>
      </c>
      <c r="D2" s="16" t="s">
        <v>26</v>
      </c>
      <c r="E2" s="16" t="s">
        <v>24</v>
      </c>
      <c r="F2" s="16" t="s">
        <v>23</v>
      </c>
      <c r="G2" s="16" t="s">
        <v>26</v>
      </c>
      <c r="H2" s="16" t="s">
        <v>24</v>
      </c>
      <c r="I2" s="16" t="s">
        <v>23</v>
      </c>
      <c r="J2" s="16" t="s">
        <v>26</v>
      </c>
      <c r="K2" s="16" t="s">
        <v>24</v>
      </c>
      <c r="L2" s="16" t="s">
        <v>23</v>
      </c>
      <c r="M2" s="16" t="s">
        <v>26</v>
      </c>
      <c r="N2" s="16" t="s">
        <v>24</v>
      </c>
      <c r="O2" s="16" t="s">
        <v>23</v>
      </c>
      <c r="P2" s="16" t="s">
        <v>26</v>
      </c>
      <c r="Q2" s="16" t="s">
        <v>24</v>
      </c>
      <c r="R2" s="16" t="s">
        <v>23</v>
      </c>
      <c r="S2" s="16" t="s">
        <v>26</v>
      </c>
      <c r="T2" s="16" t="s">
        <v>24</v>
      </c>
      <c r="U2" s="16" t="s">
        <v>23</v>
      </c>
      <c r="V2" s="16" t="s">
        <v>26</v>
      </c>
      <c r="W2" s="16" t="s">
        <v>24</v>
      </c>
      <c r="X2" s="16" t="s">
        <v>23</v>
      </c>
      <c r="Y2" s="16" t="s">
        <v>26</v>
      </c>
    </row>
    <row r="3" spans="1:25" x14ac:dyDescent="0.2">
      <c r="A3" s="12" t="s">
        <v>12</v>
      </c>
      <c r="B3" s="23">
        <v>1.1778900000000001</v>
      </c>
      <c r="C3" s="23">
        <v>1.1109199999999999</v>
      </c>
      <c r="D3" s="23">
        <f>C3/B3</f>
        <v>0.94314409664739474</v>
      </c>
      <c r="E3" s="23">
        <v>1.29034</v>
      </c>
      <c r="F3" s="23">
        <f>1.1871+0.27644</f>
        <v>1.4635400000000001</v>
      </c>
      <c r="G3" s="23">
        <f>F3/E3</f>
        <v>1.1342281879194631</v>
      </c>
      <c r="H3" s="23">
        <v>1.31491</v>
      </c>
      <c r="I3" s="23">
        <v>1.4468800000000002</v>
      </c>
      <c r="J3" s="23">
        <f>I3/H3</f>
        <v>1.1003642834870828</v>
      </c>
      <c r="K3" s="23">
        <v>1.4611000000000001</v>
      </c>
      <c r="L3" s="23">
        <v>1.3314099999999998</v>
      </c>
      <c r="M3" s="23">
        <f>L3/K3</f>
        <v>0.9112381082745874</v>
      </c>
      <c r="N3" s="23">
        <v>1.2987</v>
      </c>
      <c r="O3" s="23">
        <v>1.3002</v>
      </c>
      <c r="P3" s="23">
        <f>O3/N3</f>
        <v>1.0011550011550012</v>
      </c>
      <c r="Q3" s="23">
        <v>1.0101499999999999</v>
      </c>
      <c r="R3" s="23">
        <v>1.2857400000000001</v>
      </c>
      <c r="S3" s="23">
        <f>R3/Q3</f>
        <v>1.2728208681878932</v>
      </c>
      <c r="T3" s="23">
        <v>1.3911</v>
      </c>
      <c r="U3" s="23">
        <v>1.1312799999999998</v>
      </c>
      <c r="V3" s="23">
        <f>U3/T3</f>
        <v>0.81322694270720997</v>
      </c>
      <c r="W3" s="24">
        <v>0.13830000000000001</v>
      </c>
      <c r="X3" s="24">
        <v>0.16597999999999999</v>
      </c>
      <c r="Y3" s="23">
        <f>X3/W3</f>
        <v>1.2001446131597975</v>
      </c>
    </row>
    <row r="4" spans="1:25" x14ac:dyDescent="0.2">
      <c r="A4" s="12" t="s">
        <v>13</v>
      </c>
      <c r="B4" s="23">
        <v>1.3405</v>
      </c>
      <c r="C4" s="23">
        <v>1.2610000000000001</v>
      </c>
      <c r="D4" s="23">
        <f>C4/B4</f>
        <v>0.94069377098097728</v>
      </c>
      <c r="E4" s="23">
        <v>1.1807000000000001</v>
      </c>
      <c r="F4" s="23">
        <v>1.5017</v>
      </c>
      <c r="G4" s="23">
        <f>F4/E4</f>
        <v>1.2718726179385109</v>
      </c>
      <c r="H4" s="23">
        <v>1.135</v>
      </c>
      <c r="I4" s="23">
        <v>1.27088</v>
      </c>
      <c r="J4" s="23">
        <f>I4/H4</f>
        <v>1.1197180616740088</v>
      </c>
      <c r="K4" s="23">
        <v>1.2513000000000001</v>
      </c>
      <c r="L4" s="23">
        <v>1.1893</v>
      </c>
      <c r="M4" s="23">
        <f>L4/K4</f>
        <v>0.95045153040837527</v>
      </c>
      <c r="N4" s="23">
        <v>1.3109999999999999</v>
      </c>
      <c r="O4" s="23">
        <v>1.42886</v>
      </c>
      <c r="P4" s="23">
        <f>O4/N4</f>
        <v>1.0899008390541571</v>
      </c>
      <c r="Q4" s="23">
        <v>1.18825</v>
      </c>
      <c r="R4" s="23">
        <v>1.82979</v>
      </c>
      <c r="S4" s="23">
        <f>R4/Q4</f>
        <v>1.5399032190195665</v>
      </c>
      <c r="T4" s="23">
        <v>1.7502</v>
      </c>
      <c r="U4" s="23">
        <v>1.5553399999999999</v>
      </c>
      <c r="V4" s="23">
        <f>U4/T4</f>
        <v>0.88866415266826648</v>
      </c>
      <c r="W4" s="24">
        <v>0.1825</v>
      </c>
      <c r="X4" s="24">
        <v>0.21881999999999999</v>
      </c>
      <c r="Y4" s="23">
        <f t="shared" ref="Y4:Y6" si="0">X4/W4</f>
        <v>1.199013698630137</v>
      </c>
    </row>
    <row r="5" spans="1:25" x14ac:dyDescent="0.2">
      <c r="A5" s="12" t="s">
        <v>58</v>
      </c>
      <c r="B5" s="23">
        <v>1.3777999999999999</v>
      </c>
      <c r="C5" s="23">
        <f>4.01686-2.19633</f>
        <v>1.8205300000000002</v>
      </c>
      <c r="D5" s="23">
        <f>C5/B5</f>
        <v>1.3213311075627814</v>
      </c>
      <c r="E5" s="23">
        <v>1.10494</v>
      </c>
      <c r="F5" s="23">
        <v>1.4820199999999999</v>
      </c>
      <c r="G5" s="23">
        <f>F5/E5</f>
        <v>1.3412673991347945</v>
      </c>
      <c r="H5" s="23">
        <v>1.4348000000000001</v>
      </c>
      <c r="I5" s="23">
        <v>1.77759</v>
      </c>
      <c r="J5" s="23">
        <f>I5/H5</f>
        <v>1.2389113465291328</v>
      </c>
      <c r="K5" s="23">
        <v>1.3247</v>
      </c>
      <c r="L5" s="23">
        <v>1.4064999999999999</v>
      </c>
      <c r="M5" s="23">
        <f>L5/K5</f>
        <v>1.0617498301502226</v>
      </c>
      <c r="N5" s="23">
        <v>1.5576000000000001</v>
      </c>
      <c r="O5" s="23">
        <v>1.3547600000000002</v>
      </c>
      <c r="P5" s="23">
        <f>O5/N5</f>
        <v>0.8697740112994351</v>
      </c>
      <c r="Q5" s="23">
        <v>1.3089599999999999</v>
      </c>
      <c r="R5" s="23">
        <v>1.5376399999999999</v>
      </c>
      <c r="S5" s="23">
        <f>R5/Q5</f>
        <v>1.1747035814692581</v>
      </c>
      <c r="T5" s="23">
        <v>1.5485</v>
      </c>
      <c r="U5" s="23">
        <v>1.4094999999999998</v>
      </c>
      <c r="V5" s="23">
        <f>U5/T5</f>
        <v>0.91023571197933473</v>
      </c>
      <c r="W5" s="24">
        <v>0.13658000000000001</v>
      </c>
      <c r="X5" s="24">
        <v>0.23227999999999999</v>
      </c>
      <c r="Y5" s="23">
        <f t="shared" si="0"/>
        <v>1.7006882413237661</v>
      </c>
    </row>
    <row r="6" spans="1:25" x14ac:dyDescent="0.2">
      <c r="A6" s="12" t="s">
        <v>59</v>
      </c>
      <c r="B6" s="23">
        <v>1.29295</v>
      </c>
      <c r="C6" s="23">
        <f>4.03413-2.19176</f>
        <v>1.8423700000000003</v>
      </c>
      <c r="D6" s="23">
        <f>C6/B6</f>
        <v>1.4249352256467769</v>
      </c>
      <c r="E6" s="23">
        <v>1.5174000000000001</v>
      </c>
      <c r="F6" s="23">
        <v>1.9567700000000001</v>
      </c>
      <c r="G6" s="23">
        <f>F6/E6</f>
        <v>1.2895545011203375</v>
      </c>
      <c r="H6" s="23">
        <v>1.4013</v>
      </c>
      <c r="I6" s="23">
        <v>2.3460200000000002</v>
      </c>
      <c r="J6" s="23">
        <f>I6/H6</f>
        <v>1.6741739813030758</v>
      </c>
      <c r="K6" s="23">
        <v>1.1475</v>
      </c>
      <c r="L6" s="23">
        <v>1.4914200000000002</v>
      </c>
      <c r="M6" s="23">
        <f>L6/K6</f>
        <v>1.2997124183006539</v>
      </c>
      <c r="N6" s="23">
        <v>1.8914</v>
      </c>
      <c r="O6" s="23">
        <v>1.5695900000000003</v>
      </c>
      <c r="P6" s="23">
        <f>O6/N6</f>
        <v>0.82985619118113585</v>
      </c>
      <c r="Q6" s="23">
        <v>1.58</v>
      </c>
      <c r="R6" s="23">
        <v>1.9845173748599998</v>
      </c>
      <c r="S6" s="23">
        <f>R6/Q6</f>
        <v>1.2560236549746833</v>
      </c>
      <c r="T6" s="23">
        <v>1.54107720510074</v>
      </c>
      <c r="U6" s="23">
        <v>1.433565051102015</v>
      </c>
      <c r="V6" s="23">
        <f>U6/T6</f>
        <v>0.93023571197933796</v>
      </c>
      <c r="W6" s="24">
        <v>0.15221999999999999</v>
      </c>
      <c r="X6" s="24">
        <v>0.23139999999999999</v>
      </c>
      <c r="Y6" s="23">
        <f t="shared" si="0"/>
        <v>1.5201681776376297</v>
      </c>
    </row>
    <row r="13" spans="1:25" x14ac:dyDescent="0.2">
      <c r="C13" s="9"/>
      <c r="F13" s="10"/>
    </row>
    <row r="15" spans="1:25" x14ac:dyDescent="0.2">
      <c r="B15" s="12"/>
      <c r="C15" s="50" t="s">
        <v>22</v>
      </c>
      <c r="D15" s="50"/>
      <c r="E15" s="50"/>
      <c r="F15" s="50"/>
      <c r="G15" s="50"/>
    </row>
    <row r="16" spans="1:25" x14ac:dyDescent="0.2">
      <c r="B16" s="12"/>
      <c r="C16" s="12">
        <v>0</v>
      </c>
      <c r="D16" s="13">
        <v>10</v>
      </c>
      <c r="E16" s="13">
        <v>20</v>
      </c>
      <c r="F16" s="13">
        <v>30</v>
      </c>
      <c r="G16" s="13">
        <v>40</v>
      </c>
    </row>
    <row r="17" spans="2:7" x14ac:dyDescent="0.2">
      <c r="B17" s="12" t="s">
        <v>14</v>
      </c>
      <c r="C17" s="12">
        <v>1</v>
      </c>
      <c r="D17" s="14">
        <v>0.94314409664739496</v>
      </c>
      <c r="E17" s="14">
        <v>0.94069377098097728</v>
      </c>
      <c r="F17" s="14">
        <v>1.3213311075627814</v>
      </c>
      <c r="G17" s="14">
        <v>1.4249352256467769</v>
      </c>
    </row>
    <row r="18" spans="2:7" x14ac:dyDescent="0.2">
      <c r="B18" s="12" t="s">
        <v>15</v>
      </c>
      <c r="C18" s="12">
        <v>1</v>
      </c>
      <c r="D18" s="14">
        <v>1.1342281879194631</v>
      </c>
      <c r="E18" s="14">
        <v>1.2718726179385109</v>
      </c>
      <c r="F18" s="14">
        <v>1.3412673991347945</v>
      </c>
      <c r="G18" s="14">
        <v>1.2895545011203375</v>
      </c>
    </row>
    <row r="19" spans="2:7" x14ac:dyDescent="0.2">
      <c r="B19" s="12" t="s">
        <v>16</v>
      </c>
      <c r="C19" s="12">
        <v>1</v>
      </c>
      <c r="D19" s="14">
        <v>1.1003642834870828</v>
      </c>
      <c r="E19" s="14">
        <v>1.1197180616740088</v>
      </c>
      <c r="F19" s="14">
        <v>1.2389113465291328</v>
      </c>
      <c r="G19" s="14">
        <v>1.6741739813030758</v>
      </c>
    </row>
    <row r="20" spans="2:7" x14ac:dyDescent="0.2">
      <c r="B20" s="15" t="s">
        <v>17</v>
      </c>
      <c r="C20" s="12">
        <v>1</v>
      </c>
      <c r="D20" s="14">
        <v>0.9112381082745874</v>
      </c>
      <c r="E20" s="14">
        <v>0.95045153040837527</v>
      </c>
      <c r="F20" s="14">
        <v>1.0617498301502226</v>
      </c>
      <c r="G20" s="14">
        <v>1.2997124183006539</v>
      </c>
    </row>
    <row r="21" spans="2:7" x14ac:dyDescent="0.2">
      <c r="B21" s="12" t="s">
        <v>18</v>
      </c>
      <c r="C21" s="12">
        <v>1</v>
      </c>
      <c r="D21" s="14">
        <v>1.0011550011550012</v>
      </c>
      <c r="E21" s="14">
        <v>1.0899008390541571</v>
      </c>
      <c r="F21" s="14">
        <v>0.8697740112994351</v>
      </c>
      <c r="G21" s="14">
        <v>0.82985619118113585</v>
      </c>
    </row>
    <row r="22" spans="2:7" x14ac:dyDescent="0.2">
      <c r="B22" s="12" t="s">
        <v>19</v>
      </c>
      <c r="C22" s="12">
        <v>1</v>
      </c>
      <c r="D22" s="14">
        <v>1.2728208681878932</v>
      </c>
      <c r="E22" s="14">
        <v>1.5399032190195665</v>
      </c>
      <c r="F22" s="14">
        <v>1.1747035814692581</v>
      </c>
      <c r="G22" s="14">
        <v>1.2560236549746833</v>
      </c>
    </row>
    <row r="23" spans="2:7" x14ac:dyDescent="0.2">
      <c r="B23" s="12" t="s">
        <v>20</v>
      </c>
      <c r="C23" s="12">
        <v>1</v>
      </c>
      <c r="D23" s="14">
        <v>0.81322694270720997</v>
      </c>
      <c r="E23" s="14">
        <v>0.88866415266826648</v>
      </c>
      <c r="F23" s="14">
        <v>0.91023571197933473</v>
      </c>
      <c r="G23" s="14">
        <v>0.93023571197933796</v>
      </c>
    </row>
    <row r="24" spans="2:7" x14ac:dyDescent="0.2">
      <c r="B24" s="12" t="s">
        <v>21</v>
      </c>
      <c r="C24" s="12">
        <v>1</v>
      </c>
      <c r="D24" s="14">
        <v>1.2001446131597975</v>
      </c>
      <c r="E24" s="14">
        <v>1.199013698630137</v>
      </c>
      <c r="F24" s="14">
        <v>1.7006882413237661</v>
      </c>
      <c r="G24" s="14">
        <v>1.5201681776376297</v>
      </c>
    </row>
    <row r="25" spans="2:7" x14ac:dyDescent="0.2">
      <c r="D25" s="8"/>
      <c r="E25" s="8"/>
      <c r="F25" s="8"/>
      <c r="G25" s="8"/>
    </row>
    <row r="26" spans="2:7" x14ac:dyDescent="0.2">
      <c r="E26" s="11"/>
    </row>
    <row r="27" spans="2:7" x14ac:dyDescent="0.2">
      <c r="E27" s="11"/>
    </row>
    <row r="28" spans="2:7" x14ac:dyDescent="0.2">
      <c r="E28" s="11"/>
    </row>
  </sheetData>
  <mergeCells count="9">
    <mergeCell ref="T1:V1"/>
    <mergeCell ref="W1:Y1"/>
    <mergeCell ref="C15:G15"/>
    <mergeCell ref="B1:D1"/>
    <mergeCell ref="E1:G1"/>
    <mergeCell ref="H1:J1"/>
    <mergeCell ref="K1:M1"/>
    <mergeCell ref="N1:P1"/>
    <mergeCell ref="Q1:S1"/>
  </mergeCells>
  <phoneticPr fontId="4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14782-E622-8440-90DF-F1391A8ED80C}">
  <dimension ref="A1:AU75"/>
  <sheetViews>
    <sheetView zoomScale="110" zoomScaleNormal="70" workbookViewId="0">
      <selection activeCell="G1" sqref="G1"/>
    </sheetView>
  </sheetViews>
  <sheetFormatPr baseColWidth="10" defaultColWidth="8.83203125" defaultRowHeight="15" x14ac:dyDescent="0.2"/>
  <cols>
    <col min="4" max="4" width="21.6640625" style="25" customWidth="1"/>
    <col min="5" max="6" width="18.83203125" style="25" customWidth="1"/>
    <col min="7" max="7" width="18.5" style="25" customWidth="1"/>
    <col min="8" max="8" width="18.83203125" style="25" customWidth="1"/>
    <col min="9" max="24" width="18.83203125" customWidth="1"/>
    <col min="25" max="25" width="27.5" bestFit="1" customWidth="1"/>
    <col min="26" max="26" width="29" customWidth="1"/>
    <col min="27" max="27" width="13.1640625" bestFit="1" customWidth="1"/>
    <col min="35" max="35" width="13.83203125" customWidth="1"/>
  </cols>
  <sheetData>
    <row r="1" spans="1:47" ht="48" x14ac:dyDescent="0.2">
      <c r="A1" s="35" t="s">
        <v>0</v>
      </c>
      <c r="B1" s="35" t="s">
        <v>114</v>
      </c>
      <c r="C1" s="35" t="s">
        <v>103</v>
      </c>
      <c r="D1" s="35" t="s">
        <v>119</v>
      </c>
      <c r="E1" s="35" t="s">
        <v>120</v>
      </c>
      <c r="F1" s="35" t="s">
        <v>85</v>
      </c>
      <c r="G1" s="22" t="s">
        <v>86</v>
      </c>
      <c r="H1" s="36" t="s">
        <v>87</v>
      </c>
      <c r="Y1" s="37" t="s">
        <v>88</v>
      </c>
      <c r="Z1" t="s">
        <v>89</v>
      </c>
      <c r="AA1" s="37" t="s">
        <v>87</v>
      </c>
    </row>
    <row r="2" spans="1:47" x14ac:dyDescent="0.2">
      <c r="A2" s="3">
        <v>52</v>
      </c>
      <c r="B2" s="3" t="s">
        <v>63</v>
      </c>
      <c r="C2" s="3" t="s">
        <v>68</v>
      </c>
      <c r="D2" s="3">
        <v>0.50434999999999997</v>
      </c>
      <c r="E2" s="37">
        <v>0.47402</v>
      </c>
      <c r="F2" s="37">
        <f>E2/D2</f>
        <v>0.93986319024486964</v>
      </c>
      <c r="G2" s="37">
        <f>AVERAGE(F2:F4)</f>
        <v>1.1581251061833324</v>
      </c>
      <c r="H2" s="37">
        <f>_xlfn.STDEV.S(F2:F4)</f>
        <v>0.31946666111454775</v>
      </c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37">
        <f>E2*0.1/D2</f>
        <v>9.3986319024486967E-2</v>
      </c>
      <c r="Z2" s="8">
        <f>AVERAGE(Y2:Y4)</f>
        <v>0.11581251061833325</v>
      </c>
      <c r="AA2" s="37">
        <f>_xlfn.STDEV.S(Y2:Y4)</f>
        <v>3.1946666111454761E-2</v>
      </c>
      <c r="AG2" s="11"/>
      <c r="AH2" s="25" t="s">
        <v>13</v>
      </c>
      <c r="AI2" s="11" t="s">
        <v>73</v>
      </c>
      <c r="AJ2" s="11" t="s">
        <v>72</v>
      </c>
      <c r="AK2" s="11" t="s">
        <v>71</v>
      </c>
      <c r="AL2" s="11" t="s">
        <v>70</v>
      </c>
      <c r="AM2" s="11" t="s">
        <v>69</v>
      </c>
      <c r="AN2" s="11"/>
      <c r="AO2" s="25" t="s">
        <v>90</v>
      </c>
      <c r="AP2" s="25"/>
      <c r="AQ2" s="11" t="s">
        <v>91</v>
      </c>
      <c r="AR2" s="11" t="s">
        <v>92</v>
      </c>
      <c r="AS2" s="11" t="s">
        <v>93</v>
      </c>
      <c r="AT2" s="11" t="s">
        <v>94</v>
      </c>
      <c r="AU2" s="11" t="s">
        <v>95</v>
      </c>
    </row>
    <row r="3" spans="1:47" x14ac:dyDescent="0.2">
      <c r="A3" s="3">
        <v>53</v>
      </c>
      <c r="B3" s="3" t="s">
        <v>63</v>
      </c>
      <c r="C3" s="3" t="s">
        <v>68</v>
      </c>
      <c r="D3" s="3">
        <v>0.37879000000000002</v>
      </c>
      <c r="E3" s="37">
        <v>0.57757999999999998</v>
      </c>
      <c r="F3" s="37">
        <f t="shared" ref="F3:F61" si="0">E3/D3</f>
        <v>1.5248026611050978</v>
      </c>
      <c r="G3" s="37"/>
      <c r="H3" s="37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37">
        <f t="shared" ref="Y3:Y12" si="1">E3*0.1/D3</f>
        <v>0.15248026611050977</v>
      </c>
      <c r="Z3" s="8"/>
      <c r="AA3" s="37"/>
      <c r="AG3" s="25" t="s">
        <v>96</v>
      </c>
      <c r="AH3" s="25">
        <v>0.1</v>
      </c>
      <c r="AI3" s="38">
        <v>0.11581251061833325</v>
      </c>
      <c r="AJ3" s="38">
        <v>0.15454861969720915</v>
      </c>
      <c r="AK3" s="38">
        <v>0.16820684670182107</v>
      </c>
      <c r="AL3" s="38">
        <v>0.19896633385080553</v>
      </c>
      <c r="AM3" s="38">
        <v>0.33245011222955845</v>
      </c>
      <c r="AN3" s="37"/>
      <c r="AO3" s="25" t="s">
        <v>97</v>
      </c>
      <c r="AP3" s="25">
        <v>0</v>
      </c>
      <c r="AQ3" s="37">
        <v>3.1946666111454761E-2</v>
      </c>
      <c r="AR3" s="37">
        <v>3.502551357541242E-2</v>
      </c>
      <c r="AS3" s="37">
        <v>2.7812603511319436E-2</v>
      </c>
      <c r="AT3" s="37">
        <v>4.8026660287353778E-2</v>
      </c>
      <c r="AU3" s="37">
        <v>7.9985977673790731E-2</v>
      </c>
    </row>
    <row r="4" spans="1:47" x14ac:dyDescent="0.2">
      <c r="A4" s="3">
        <v>56</v>
      </c>
      <c r="B4" s="3" t="s">
        <v>63</v>
      </c>
      <c r="C4" s="3" t="s">
        <v>68</v>
      </c>
      <c r="D4" s="3">
        <v>0.53247</v>
      </c>
      <c r="E4" s="37">
        <v>0.53764000000000001</v>
      </c>
      <c r="F4" s="37">
        <f t="shared" si="0"/>
        <v>1.00970946720003</v>
      </c>
      <c r="G4" s="37"/>
      <c r="H4" s="37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37">
        <f>E4*0.1/D4</f>
        <v>0.10097094672000302</v>
      </c>
      <c r="Z4" s="8"/>
      <c r="AA4" s="37"/>
      <c r="AG4" s="25" t="s">
        <v>98</v>
      </c>
      <c r="AH4" s="25">
        <v>0.1</v>
      </c>
      <c r="AI4" s="38">
        <v>0.15666774727858085</v>
      </c>
      <c r="AJ4" s="38">
        <v>0.19722561574061331</v>
      </c>
      <c r="AK4" s="38">
        <v>0.21466934459932782</v>
      </c>
      <c r="AL4" s="39">
        <v>0.14706361512162169</v>
      </c>
      <c r="AM4" s="38">
        <v>0.23323039415273888</v>
      </c>
      <c r="AN4" s="37"/>
      <c r="AO4" s="25" t="s">
        <v>99</v>
      </c>
      <c r="AP4" s="25">
        <v>0</v>
      </c>
      <c r="AQ4" s="37">
        <v>2.657045526004239E-2</v>
      </c>
      <c r="AR4" s="37">
        <v>9.4658201234774919E-2</v>
      </c>
      <c r="AS4" s="37">
        <v>3.8501889012964662E-2</v>
      </c>
      <c r="AT4" s="37">
        <v>7.9336421413266772E-3</v>
      </c>
      <c r="AU4" s="37">
        <v>6.4542081655588612E-2</v>
      </c>
    </row>
    <row r="5" spans="1:47" x14ac:dyDescent="0.2">
      <c r="A5" s="5">
        <v>5</v>
      </c>
      <c r="B5" s="5" t="s">
        <v>1</v>
      </c>
      <c r="C5" s="5" t="s">
        <v>68</v>
      </c>
      <c r="D5" s="5">
        <v>0.57855000000000001</v>
      </c>
      <c r="E5" s="37">
        <v>0.79810999999999999</v>
      </c>
      <c r="F5" s="37">
        <f t="shared" si="0"/>
        <v>1.3795004753262465</v>
      </c>
      <c r="G5" s="37">
        <f t="shared" ref="G5" si="2">AVERAGE(F5:F7)</f>
        <v>1.4577988233718626</v>
      </c>
      <c r="H5" s="37">
        <f t="shared" ref="H5" si="3">_xlfn.STDEV.S(F5:F7)</f>
        <v>0.26570455260042547</v>
      </c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37">
        <f t="shared" si="1"/>
        <v>0.13795004753262469</v>
      </c>
      <c r="Z5" s="8">
        <f>AVERAGE(Y5:Y7)</f>
        <v>0.14577988233718628</v>
      </c>
      <c r="AA5" s="37">
        <f t="shared" ref="AA5" si="4">_xlfn.STDEV.S(Y5:Y7)</f>
        <v>2.657045526004239E-2</v>
      </c>
      <c r="AG5" s="25" t="s">
        <v>100</v>
      </c>
      <c r="AH5" s="25">
        <v>0.1</v>
      </c>
      <c r="AI5" s="38">
        <v>9.3778906917520846E-2</v>
      </c>
      <c r="AJ5" s="38">
        <v>0.11141719900272057</v>
      </c>
      <c r="AK5" s="38">
        <v>0.17573301937925084</v>
      </c>
      <c r="AL5" s="38">
        <v>0.21543667964633945</v>
      </c>
      <c r="AM5" s="38">
        <v>0.19812278440219142</v>
      </c>
      <c r="AN5" s="37"/>
      <c r="AO5" s="25" t="s">
        <v>101</v>
      </c>
      <c r="AP5" s="25">
        <v>0</v>
      </c>
      <c r="AQ5" s="37">
        <v>7.9272280394340443E-3</v>
      </c>
      <c r="AR5" s="37">
        <v>1.6882356849993948E-2</v>
      </c>
      <c r="AS5" s="37">
        <v>9.759406788394602E-2</v>
      </c>
      <c r="AT5" s="37">
        <v>5.3395568900826564E-2</v>
      </c>
      <c r="AU5" s="37">
        <v>4.9299317653889153E-2</v>
      </c>
    </row>
    <row r="6" spans="1:47" x14ac:dyDescent="0.2">
      <c r="A6" s="5">
        <v>44</v>
      </c>
      <c r="B6" s="5" t="s">
        <v>1</v>
      </c>
      <c r="C6" s="5" t="s">
        <v>68</v>
      </c>
      <c r="D6" s="5">
        <v>0.67430000000000001</v>
      </c>
      <c r="E6" s="37">
        <v>0.83616000000000001</v>
      </c>
      <c r="F6" s="37">
        <f t="shared" si="0"/>
        <v>1.2400415245439715</v>
      </c>
      <c r="G6" s="37"/>
      <c r="H6" s="37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37">
        <f t="shared" si="1"/>
        <v>0.12400415245439717</v>
      </c>
      <c r="Z6" s="8"/>
      <c r="AA6" s="37"/>
      <c r="AG6" s="25" t="s">
        <v>82</v>
      </c>
      <c r="AH6" s="25">
        <v>0.1</v>
      </c>
      <c r="AI6" s="38">
        <v>9.8850170233541826E-2</v>
      </c>
      <c r="AJ6" s="38">
        <v>6.5614948938763698E-2</v>
      </c>
      <c r="AK6" s="38">
        <v>7.8715031905087579E-2</v>
      </c>
      <c r="AL6" s="38">
        <v>0.14209802711079311</v>
      </c>
      <c r="AM6" s="38">
        <v>0.16786129229184543</v>
      </c>
      <c r="AN6" s="37"/>
      <c r="AO6" s="25" t="s">
        <v>102</v>
      </c>
      <c r="AP6" s="25">
        <v>0</v>
      </c>
      <c r="AQ6" s="37">
        <v>1.7718177944057611E-2</v>
      </c>
      <c r="AR6" s="37">
        <v>1.429376918369191E-2</v>
      </c>
      <c r="AS6" s="37">
        <v>7.4544863658186121E-3</v>
      </c>
      <c r="AT6" s="37">
        <v>2.7115193067121162E-2</v>
      </c>
      <c r="AU6" s="37">
        <v>3.8679961534377208E-2</v>
      </c>
    </row>
    <row r="7" spans="1:47" x14ac:dyDescent="0.2">
      <c r="A7" s="5">
        <v>49</v>
      </c>
      <c r="B7" s="5" t="s">
        <v>1</v>
      </c>
      <c r="C7" s="5" t="s">
        <v>68</v>
      </c>
      <c r="D7" s="5">
        <v>0.42547999999999997</v>
      </c>
      <c r="E7" s="37">
        <v>0.74622999999999995</v>
      </c>
      <c r="F7" s="37">
        <f t="shared" si="0"/>
        <v>1.75385447024537</v>
      </c>
      <c r="G7" s="37"/>
      <c r="H7" s="37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37">
        <f t="shared" si="1"/>
        <v>0.17538544702453698</v>
      </c>
      <c r="Z7" s="8"/>
      <c r="AA7" s="37"/>
    </row>
    <row r="8" spans="1:47" x14ac:dyDescent="0.2">
      <c r="A8" s="6">
        <v>23</v>
      </c>
      <c r="B8" s="6" t="s">
        <v>2</v>
      </c>
      <c r="C8" s="6" t="s">
        <v>68</v>
      </c>
      <c r="D8" s="6">
        <v>0.54991000000000001</v>
      </c>
      <c r="E8" s="37">
        <v>0.51042999999999994</v>
      </c>
      <c r="F8" s="37">
        <f t="shared" si="0"/>
        <v>0.92820643378007295</v>
      </c>
      <c r="G8" s="37">
        <f t="shared" ref="G8" si="5">AVERAGE(F8:F10)</f>
        <v>0.93778906917520832</v>
      </c>
      <c r="H8" s="37">
        <f t="shared" ref="H8" si="6">_xlfn.STDEV.S(F8:F10)</f>
        <v>7.9272280394340394E-2</v>
      </c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37">
        <f t="shared" si="1"/>
        <v>9.28206433780073E-2</v>
      </c>
      <c r="Z8" s="8">
        <f t="shared" ref="Z8" si="7">AVERAGE(Y8:Y10)</f>
        <v>9.3778906917520846E-2</v>
      </c>
      <c r="AA8" s="37">
        <f t="shared" ref="AA8" si="8">_xlfn.STDEV.S(Y8:Y10)</f>
        <v>7.9272280394340443E-3</v>
      </c>
    </row>
    <row r="9" spans="1:47" x14ac:dyDescent="0.2">
      <c r="A9" s="6">
        <v>24</v>
      </c>
      <c r="B9" s="6" t="s">
        <v>2</v>
      </c>
      <c r="C9" s="6" t="s">
        <v>68</v>
      </c>
      <c r="D9" s="6">
        <v>0.71484999999999999</v>
      </c>
      <c r="E9" s="37">
        <v>0.73015999999999992</v>
      </c>
      <c r="F9" s="37">
        <f t="shared" si="0"/>
        <v>1.0214170805063998</v>
      </c>
      <c r="G9" s="37"/>
      <c r="H9" s="37"/>
      <c r="I9" s="8"/>
      <c r="J9" s="18" t="s">
        <v>78</v>
      </c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37">
        <f t="shared" si="1"/>
        <v>0.10214170805063999</v>
      </c>
      <c r="Z9" s="8"/>
      <c r="AA9" s="37"/>
    </row>
    <row r="10" spans="1:47" x14ac:dyDescent="0.2">
      <c r="A10" s="6">
        <v>25</v>
      </c>
      <c r="B10" s="6" t="s">
        <v>2</v>
      </c>
      <c r="C10" s="6" t="s">
        <v>68</v>
      </c>
      <c r="D10" s="6">
        <v>0.99099999999999988</v>
      </c>
      <c r="E10" s="37">
        <v>0.8559699999999999</v>
      </c>
      <c r="F10" s="37">
        <f t="shared" si="0"/>
        <v>0.86374369323915234</v>
      </c>
      <c r="G10" s="37"/>
      <c r="H10" s="37"/>
      <c r="I10" s="8"/>
      <c r="J10" s="3" t="s">
        <v>63</v>
      </c>
      <c r="K10" t="s">
        <v>79</v>
      </c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37">
        <f t="shared" si="1"/>
        <v>8.6374369323915234E-2</v>
      </c>
      <c r="Z10" s="8"/>
      <c r="AA10" s="37"/>
    </row>
    <row r="11" spans="1:47" x14ac:dyDescent="0.2">
      <c r="A11" s="7">
        <v>37</v>
      </c>
      <c r="B11" s="7" t="s">
        <v>3</v>
      </c>
      <c r="C11" s="7" t="s">
        <v>68</v>
      </c>
      <c r="D11" s="7">
        <v>0.79689999999999994</v>
      </c>
      <c r="E11" s="37">
        <v>0.67544000000000004</v>
      </c>
      <c r="F11" s="37">
        <f t="shared" si="0"/>
        <v>0.84758438950934889</v>
      </c>
      <c r="G11" s="37">
        <f t="shared" ref="G11" si="9">AVERAGE(F11:F13)</f>
        <v>0.98850170233541823</v>
      </c>
      <c r="H11" s="37">
        <f t="shared" ref="H11" si="10">_xlfn.STDEV.S(F11:F13)</f>
        <v>0.17718177944057534</v>
      </c>
      <c r="I11" s="8"/>
      <c r="J11" s="5" t="s">
        <v>1</v>
      </c>
      <c r="K11" t="s">
        <v>80</v>
      </c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37">
        <f t="shared" si="1"/>
        <v>8.4758438950934892E-2</v>
      </c>
      <c r="Z11" s="8">
        <f t="shared" ref="Z11" si="11">AVERAGE(Y11:Y13)</f>
        <v>8.8904598513041611E-2</v>
      </c>
      <c r="AA11" s="37">
        <f t="shared" ref="AA11" si="12">_xlfn.STDEV.S(Y11:Y13)</f>
        <v>5.8635550844942045E-3</v>
      </c>
    </row>
    <row r="12" spans="1:47" x14ac:dyDescent="0.2">
      <c r="A12" s="7">
        <v>38</v>
      </c>
      <c r="B12" s="7" t="s">
        <v>3</v>
      </c>
      <c r="C12" s="7" t="s">
        <v>68</v>
      </c>
      <c r="D12" s="7">
        <v>0.75849999999999995</v>
      </c>
      <c r="E12" s="37">
        <v>0.70578999999999992</v>
      </c>
      <c r="F12" s="37">
        <f t="shared" si="0"/>
        <v>0.9305075807514831</v>
      </c>
      <c r="G12" s="37"/>
      <c r="H12" s="37"/>
      <c r="I12" s="8"/>
      <c r="J12" s="6" t="s">
        <v>2</v>
      </c>
      <c r="K12" t="s">
        <v>81</v>
      </c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37">
        <f t="shared" si="1"/>
        <v>9.3050758075148315E-2</v>
      </c>
      <c r="Z12" s="8"/>
      <c r="AA12" s="37"/>
    </row>
    <row r="13" spans="1:47" x14ac:dyDescent="0.2">
      <c r="A13" s="7">
        <v>39</v>
      </c>
      <c r="B13" s="7" t="s">
        <v>3</v>
      </c>
      <c r="C13" s="7" t="s">
        <v>68</v>
      </c>
      <c r="D13" s="7">
        <v>0.33098</v>
      </c>
      <c r="E13" s="37">
        <v>0.39300999999999997</v>
      </c>
      <c r="F13" s="37">
        <f t="shared" si="0"/>
        <v>1.1874131367454226</v>
      </c>
      <c r="G13" s="37"/>
      <c r="H13" s="37"/>
      <c r="I13" s="8"/>
      <c r="J13" s="7" t="s">
        <v>3</v>
      </c>
      <c r="K13" t="s">
        <v>82</v>
      </c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37">
        <f>E13*0.1/D13</f>
        <v>0.11874131367454228</v>
      </c>
      <c r="Y13" s="8"/>
      <c r="Z13" s="37"/>
    </row>
    <row r="14" spans="1:47" x14ac:dyDescent="0.2">
      <c r="A14" s="32">
        <v>51</v>
      </c>
      <c r="B14" s="3" t="s">
        <v>63</v>
      </c>
      <c r="C14" s="3" t="s">
        <v>67</v>
      </c>
      <c r="D14" s="32">
        <v>0.35239999999999999</v>
      </c>
      <c r="E14" s="37">
        <v>0.47621000000000002</v>
      </c>
      <c r="F14" s="37">
        <f t="shared" si="0"/>
        <v>1.35133371169126</v>
      </c>
      <c r="G14" s="37">
        <f>AVERAGE(F14:F16)</f>
        <v>1.37717748004452</v>
      </c>
      <c r="H14" s="37">
        <f>_xlfn.STDEV.S(F14:F16)</f>
        <v>0.35025513575412254</v>
      </c>
      <c r="I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37"/>
      <c r="X14" s="8"/>
      <c r="Y14" s="37"/>
    </row>
    <row r="15" spans="1:47" ht="19" x14ac:dyDescent="0.25">
      <c r="A15" s="32">
        <v>47</v>
      </c>
      <c r="B15" s="3" t="s">
        <v>63</v>
      </c>
      <c r="C15" s="3" t="s">
        <v>67</v>
      </c>
      <c r="D15" s="32">
        <v>0.50814000000000004</v>
      </c>
      <c r="E15" s="37">
        <v>0.88398000000000021</v>
      </c>
      <c r="F15" s="37">
        <f t="shared" si="0"/>
        <v>1.7396386822529226</v>
      </c>
      <c r="G15" s="37"/>
      <c r="H15" s="37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37"/>
      <c r="X15" s="8"/>
      <c r="Y15" s="37"/>
    </row>
    <row r="16" spans="1:47" x14ac:dyDescent="0.2">
      <c r="A16" s="32">
        <v>57</v>
      </c>
      <c r="B16" s="3" t="s">
        <v>63</v>
      </c>
      <c r="C16" s="3" t="s">
        <v>67</v>
      </c>
      <c r="D16" s="32">
        <v>0.34639999999999999</v>
      </c>
      <c r="E16" s="37">
        <v>0.36044999999999999</v>
      </c>
      <c r="F16" s="37">
        <f t="shared" si="0"/>
        <v>1.0405600461893765</v>
      </c>
      <c r="G16" s="37"/>
      <c r="H16" s="37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37"/>
      <c r="Y16" s="8"/>
      <c r="Z16" s="37"/>
    </row>
    <row r="17" spans="1:26" x14ac:dyDescent="0.2">
      <c r="A17" s="5">
        <v>1</v>
      </c>
      <c r="B17" s="5" t="s">
        <v>1</v>
      </c>
      <c r="C17" s="5" t="s">
        <v>67</v>
      </c>
      <c r="D17" s="5">
        <v>0.45660000000000001</v>
      </c>
      <c r="E17" s="37">
        <v>0.85576000000000008</v>
      </c>
      <c r="F17" s="37">
        <f t="shared" si="0"/>
        <v>1.8742006132282087</v>
      </c>
      <c r="G17" s="37">
        <f t="shared" ref="G17" si="13">AVERAGE(F17:F19)</f>
        <v>1.4286868989068795</v>
      </c>
      <c r="H17" s="37">
        <f t="shared" ref="H17" si="14">_xlfn.STDEV.S(F17:F19)</f>
        <v>0.9465820123477493</v>
      </c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37">
        <f t="shared" ref="X17:X28" si="15">E14*0.1/D14</f>
        <v>0.13513337116912599</v>
      </c>
      <c r="Y17" s="8">
        <f t="shared" ref="Y17" si="16">AVERAGE(X17:X19)</f>
        <v>0.137717748004452</v>
      </c>
      <c r="Z17" s="37">
        <f t="shared" ref="Z17" si="17">_xlfn.STDEV.S(X17:X19)</f>
        <v>3.502551357541242E-2</v>
      </c>
    </row>
    <row r="18" spans="1:26" x14ac:dyDescent="0.2">
      <c r="A18" s="5">
        <v>11</v>
      </c>
      <c r="B18" s="5" t="s">
        <v>1</v>
      </c>
      <c r="C18" s="5" t="s">
        <v>67</v>
      </c>
      <c r="D18" s="5">
        <v>1.094252</v>
      </c>
      <c r="E18" s="37">
        <v>0.37374000000000002</v>
      </c>
      <c r="F18" s="37">
        <f t="shared" si="0"/>
        <v>0.34154838190837211</v>
      </c>
      <c r="G18" s="37"/>
      <c r="H18" s="37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37">
        <f t="shared" si="15"/>
        <v>0.17396386822529231</v>
      </c>
      <c r="Y18" s="8"/>
      <c r="Z18" s="37"/>
    </row>
    <row r="19" spans="1:26" x14ac:dyDescent="0.2">
      <c r="A19" s="5">
        <v>46</v>
      </c>
      <c r="B19" s="5" t="s">
        <v>1</v>
      </c>
      <c r="C19" s="5" t="s">
        <v>67</v>
      </c>
      <c r="D19" s="5">
        <v>0.29354999999999998</v>
      </c>
      <c r="E19" s="37">
        <v>0.60774000000000006</v>
      </c>
      <c r="F19" s="37">
        <f t="shared" si="0"/>
        <v>2.0703117015840578</v>
      </c>
      <c r="G19" s="37"/>
      <c r="H19" s="37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37">
        <f t="shared" si="15"/>
        <v>0.10405600461893764</v>
      </c>
      <c r="Y19" s="8"/>
      <c r="Z19" s="37"/>
    </row>
    <row r="20" spans="1:26" x14ac:dyDescent="0.2">
      <c r="A20" s="6">
        <v>15</v>
      </c>
      <c r="B20" s="6" t="s">
        <v>2</v>
      </c>
      <c r="C20" s="6" t="s">
        <v>67</v>
      </c>
      <c r="D20" s="6">
        <v>0.79835999999999996</v>
      </c>
      <c r="E20" s="37">
        <v>0.65704200000000001</v>
      </c>
      <c r="F20" s="37">
        <f t="shared" si="0"/>
        <v>0.82298962873891479</v>
      </c>
      <c r="G20" s="37">
        <f t="shared" ref="G20" si="18">AVERAGE(F20:F22)</f>
        <v>1.0171112029311089</v>
      </c>
      <c r="H20" s="37">
        <f t="shared" ref="H20" si="19">_xlfn.STDEV.S(F20:F22)</f>
        <v>0.16882356849993871</v>
      </c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37">
        <f t="shared" si="15"/>
        <v>0.18742006132282088</v>
      </c>
      <c r="Y20" s="8">
        <f t="shared" ref="Y20:Z65" si="20">AVERAGE(X20:X22)</f>
        <v>0.14286868989068796</v>
      </c>
      <c r="Z20" s="37">
        <f t="shared" ref="Z20" si="21">_xlfn.STDEV.S(X20:X22)</f>
        <v>9.4658201234774919E-2</v>
      </c>
    </row>
    <row r="21" spans="1:26" x14ac:dyDescent="0.2">
      <c r="A21" s="6">
        <v>22</v>
      </c>
      <c r="B21" s="6" t="s">
        <v>2</v>
      </c>
      <c r="C21" s="6" t="s">
        <v>67</v>
      </c>
      <c r="D21" s="6">
        <v>0.37502999999999997</v>
      </c>
      <c r="E21" s="37">
        <v>0.41205000000000003</v>
      </c>
      <c r="F21" s="37">
        <f t="shared" si="0"/>
        <v>1.0987121030317577</v>
      </c>
      <c r="G21" s="37"/>
      <c r="H21" s="37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37">
        <f t="shared" si="15"/>
        <v>3.4154838190837214E-2</v>
      </c>
      <c r="Y21" s="8"/>
      <c r="Z21" s="37"/>
    </row>
    <row r="22" spans="1:26" x14ac:dyDescent="0.2">
      <c r="A22" s="6">
        <v>21</v>
      </c>
      <c r="B22" s="6" t="s">
        <v>2</v>
      </c>
      <c r="C22" s="6" t="s">
        <v>67</v>
      </c>
      <c r="D22" s="6">
        <v>0.49439999999999995</v>
      </c>
      <c r="E22" s="37">
        <v>0.55848999999999993</v>
      </c>
      <c r="F22" s="37">
        <f t="shared" si="0"/>
        <v>1.1296318770226537</v>
      </c>
      <c r="G22" s="37"/>
      <c r="H22" s="37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37">
        <f t="shared" si="15"/>
        <v>0.20703117015840578</v>
      </c>
      <c r="Y22" s="8"/>
      <c r="Z22" s="37"/>
    </row>
    <row r="23" spans="1:26" x14ac:dyDescent="0.2">
      <c r="A23" s="7">
        <v>36</v>
      </c>
      <c r="B23" s="7" t="s">
        <v>3</v>
      </c>
      <c r="C23" s="7" t="s">
        <v>67</v>
      </c>
      <c r="D23" s="7">
        <v>0.46353</v>
      </c>
      <c r="E23" s="37">
        <v>0.2277499999999999</v>
      </c>
      <c r="F23" s="37">
        <f t="shared" si="0"/>
        <v>0.49133820896166353</v>
      </c>
      <c r="G23" s="37">
        <f t="shared" ref="G23" si="22">AVERAGE(F23:F25)</f>
        <v>0.65614948938763695</v>
      </c>
      <c r="H23" s="37">
        <f t="shared" ref="H23" si="23">_xlfn.STDEV.S(F23:F25)</f>
        <v>0.14293769183691912</v>
      </c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37">
        <f t="shared" si="15"/>
        <v>8.229896287389149E-2</v>
      </c>
      <c r="Y23" s="8">
        <f t="shared" ref="Y23:Z68" si="24">AVERAGE(X23:X25)</f>
        <v>0.10171112029311087</v>
      </c>
      <c r="Z23" s="37">
        <f t="shared" ref="Z23" si="25">_xlfn.STDEV.S(X23:X25)</f>
        <v>1.6882356849993948E-2</v>
      </c>
    </row>
    <row r="24" spans="1:26" x14ac:dyDescent="0.2">
      <c r="A24" s="7">
        <v>29</v>
      </c>
      <c r="B24" s="7" t="s">
        <v>3</v>
      </c>
      <c r="C24" s="7" t="s">
        <v>67</v>
      </c>
      <c r="D24" s="7">
        <v>0.80669999999999997</v>
      </c>
      <c r="E24" s="37">
        <v>0.58959000000000006</v>
      </c>
      <c r="F24" s="37">
        <f t="shared" si="0"/>
        <v>0.73086649312011909</v>
      </c>
      <c r="G24" s="37"/>
      <c r="H24" s="37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37">
        <f t="shared" si="15"/>
        <v>0.10987121030317577</v>
      </c>
      <c r="Y24" s="8"/>
      <c r="Z24" s="37"/>
    </row>
    <row r="25" spans="1:26" x14ac:dyDescent="0.2">
      <c r="A25" s="7">
        <v>28</v>
      </c>
      <c r="B25" s="7" t="s">
        <v>3</v>
      </c>
      <c r="C25" s="7" t="s">
        <v>67</v>
      </c>
      <c r="D25" s="7">
        <v>0.62961999999999996</v>
      </c>
      <c r="E25" s="37">
        <v>0.46984999999999999</v>
      </c>
      <c r="F25" s="37">
        <f t="shared" si="0"/>
        <v>0.7462437660811283</v>
      </c>
      <c r="G25" s="37"/>
      <c r="H25" s="37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37">
        <f t="shared" si="15"/>
        <v>0.11296318770226538</v>
      </c>
      <c r="Y25" s="8"/>
      <c r="Z25" s="37"/>
    </row>
    <row r="26" spans="1:26" x14ac:dyDescent="0.2">
      <c r="A26" s="32">
        <v>42</v>
      </c>
      <c r="B26" s="3" t="s">
        <v>63</v>
      </c>
      <c r="C26" s="3" t="s">
        <v>65</v>
      </c>
      <c r="D26" s="32">
        <v>0.35278999999999999</v>
      </c>
      <c r="E26" s="37">
        <v>0.65298999999999996</v>
      </c>
      <c r="F26" s="37">
        <f t="shared" si="0"/>
        <v>1.8509311488420872</v>
      </c>
      <c r="G26" s="37">
        <f>AVERAGE(F26:F28)</f>
        <v>1.6820684670182107</v>
      </c>
      <c r="H26" s="37">
        <f>_xlfn.STDEV.S(F26:F28)</f>
        <v>0.27812603511319456</v>
      </c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37">
        <f t="shared" si="15"/>
        <v>4.9133820896166351E-2</v>
      </c>
      <c r="Y26" s="8">
        <f t="shared" ref="Y26:Y56" si="26">AVERAGE(X26:X28)</f>
        <v>6.5614948938763698E-2</v>
      </c>
      <c r="Z26" s="37">
        <f t="shared" ref="Z26" si="27">_xlfn.STDEV.S(X26:X28)</f>
        <v>1.429376918369191E-2</v>
      </c>
    </row>
    <row r="27" spans="1:26" x14ac:dyDescent="0.2">
      <c r="A27" s="32">
        <v>50</v>
      </c>
      <c r="B27" s="3" t="s">
        <v>63</v>
      </c>
      <c r="C27" s="3" t="s">
        <v>65</v>
      </c>
      <c r="D27" s="32">
        <v>0.54613999999999996</v>
      </c>
      <c r="E27" s="37">
        <v>0.74333000000000005</v>
      </c>
      <c r="F27" s="37">
        <f t="shared" si="0"/>
        <v>1.3610612663419639</v>
      </c>
      <c r="G27" s="37"/>
      <c r="H27" s="37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37">
        <f t="shared" si="15"/>
        <v>7.308664931201192E-2</v>
      </c>
      <c r="Y27" s="8"/>
      <c r="Z27" s="37"/>
    </row>
    <row r="28" spans="1:26" x14ac:dyDescent="0.2">
      <c r="A28" s="32">
        <v>55</v>
      </c>
      <c r="B28" s="3" t="s">
        <v>63</v>
      </c>
      <c r="C28" s="3" t="s">
        <v>65</v>
      </c>
      <c r="D28" s="32">
        <v>0.36377999999999999</v>
      </c>
      <c r="E28" s="37">
        <v>0.6672499999999999</v>
      </c>
      <c r="F28" s="37">
        <f t="shared" si="0"/>
        <v>1.8342129858705809</v>
      </c>
      <c r="G28" s="37"/>
      <c r="H28" s="37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37">
        <f t="shared" si="15"/>
        <v>7.462437660811283E-2</v>
      </c>
      <c r="Y28" s="8"/>
      <c r="Z28" s="37"/>
    </row>
    <row r="29" spans="1:26" x14ac:dyDescent="0.2">
      <c r="A29" s="5">
        <v>2</v>
      </c>
      <c r="B29" s="5" t="s">
        <v>1</v>
      </c>
      <c r="C29" s="5" t="s">
        <v>65</v>
      </c>
      <c r="D29" s="5">
        <v>0.59435000000000004</v>
      </c>
      <c r="E29" s="37">
        <v>1.0526500000000001</v>
      </c>
      <c r="F29" s="37">
        <f t="shared" si="0"/>
        <v>1.7710944729536469</v>
      </c>
      <c r="G29" s="37">
        <f t="shared" ref="G29" si="28">AVERAGE(F29:F31)</f>
        <v>2.1466934459932783</v>
      </c>
      <c r="H29" s="37">
        <f t="shared" ref="H29" si="29">_xlfn.STDEV.S(F29:F31)</f>
        <v>0.38501889012964791</v>
      </c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37"/>
      <c r="Y29" s="8"/>
      <c r="Z29" s="37"/>
    </row>
    <row r="30" spans="1:26" ht="19" x14ac:dyDescent="0.25">
      <c r="A30" s="5">
        <v>4</v>
      </c>
      <c r="B30" s="5" t="s">
        <v>1</v>
      </c>
      <c r="C30" s="5" t="s">
        <v>65</v>
      </c>
      <c r="D30" s="5">
        <v>0.65059</v>
      </c>
      <c r="E30" s="37">
        <v>1.3847800000000001</v>
      </c>
      <c r="F30" s="37">
        <f t="shared" si="0"/>
        <v>2.1284987472909207</v>
      </c>
      <c r="G30" s="37"/>
      <c r="H30" s="37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40"/>
      <c r="X30" s="37"/>
      <c r="Y30" s="8"/>
      <c r="Z30" s="37"/>
    </row>
    <row r="31" spans="1:26" x14ac:dyDescent="0.2">
      <c r="A31" s="5">
        <v>6</v>
      </c>
      <c r="B31" s="5" t="s">
        <v>1</v>
      </c>
      <c r="C31" s="5" t="s">
        <v>65</v>
      </c>
      <c r="D31" s="5">
        <v>0.44013999999999998</v>
      </c>
      <c r="E31" s="37">
        <v>1.1181700000000001</v>
      </c>
      <c r="F31" s="37">
        <f t="shared" si="0"/>
        <v>2.5404871177352666</v>
      </c>
      <c r="G31" s="37"/>
      <c r="H31" s="37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37"/>
      <c r="Y31" s="8"/>
      <c r="Z31" s="37"/>
    </row>
    <row r="32" spans="1:26" x14ac:dyDescent="0.2">
      <c r="A32" s="6">
        <v>13</v>
      </c>
      <c r="B32" s="6" t="s">
        <v>2</v>
      </c>
      <c r="C32" s="6" t="s">
        <v>65</v>
      </c>
      <c r="D32" s="6">
        <v>1.0942499999999999</v>
      </c>
      <c r="E32" s="37">
        <v>0.96940999999999999</v>
      </c>
      <c r="F32" s="37">
        <f t="shared" si="0"/>
        <v>0.8859127256111492</v>
      </c>
      <c r="G32" s="37">
        <f t="shared" ref="G32" si="30">AVERAGE(F32:F34)</f>
        <v>1.4668577043987223</v>
      </c>
      <c r="H32" s="37">
        <f t="shared" ref="H32" si="31">_xlfn.STDEV.S(F32:F34)</f>
        <v>0.97594067883946056</v>
      </c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37">
        <f t="shared" ref="X32:X43" si="32">E26*0.1/D26</f>
        <v>0.18509311488420874</v>
      </c>
      <c r="Y32" s="8">
        <f t="shared" ref="Y32" si="33">AVERAGE(X32:X34)</f>
        <v>0.16820684670182107</v>
      </c>
      <c r="Z32" s="37">
        <f t="shared" ref="Z32" si="34">_xlfn.STDEV.S(X32:X34)</f>
        <v>2.7812603511319436E-2</v>
      </c>
    </row>
    <row r="33" spans="1:26" x14ac:dyDescent="0.2">
      <c r="A33" s="6">
        <v>17</v>
      </c>
      <c r="B33" s="6" t="s">
        <v>2</v>
      </c>
      <c r="C33" s="6" t="s">
        <v>65</v>
      </c>
      <c r="D33" s="6">
        <v>0.32283000000000001</v>
      </c>
      <c r="E33" s="37">
        <v>0.83728999999999998</v>
      </c>
      <c r="F33" s="37">
        <f t="shared" si="0"/>
        <v>2.5935941517207199</v>
      </c>
      <c r="G33" s="37"/>
      <c r="H33" s="37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37">
        <f t="shared" si="32"/>
        <v>0.13610612663419638</v>
      </c>
      <c r="Y33" s="8"/>
      <c r="Z33" s="37"/>
    </row>
    <row r="34" spans="1:26" x14ac:dyDescent="0.2">
      <c r="A34" s="6">
        <v>18</v>
      </c>
      <c r="B34" s="6" t="s">
        <v>2</v>
      </c>
      <c r="C34" s="6" t="s">
        <v>65</v>
      </c>
      <c r="D34" s="6">
        <v>0.61899999999999999</v>
      </c>
      <c r="E34" s="37">
        <v>0.57014000000000009</v>
      </c>
      <c r="F34" s="37">
        <f t="shared" si="0"/>
        <v>0.92106623586429737</v>
      </c>
      <c r="G34" s="37"/>
      <c r="H34" s="37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37">
        <f t="shared" si="32"/>
        <v>0.18342129858705811</v>
      </c>
      <c r="Y34" s="8"/>
      <c r="Z34" s="37"/>
    </row>
    <row r="35" spans="1:26" x14ac:dyDescent="0.2">
      <c r="A35" s="7">
        <v>26</v>
      </c>
      <c r="B35" s="7" t="s">
        <v>3</v>
      </c>
      <c r="C35" s="7" t="s">
        <v>65</v>
      </c>
      <c r="D35" s="7">
        <v>1.0743499999999999</v>
      </c>
      <c r="E35" s="37">
        <v>0.75324000000000002</v>
      </c>
      <c r="F35" s="37">
        <f t="shared" si="0"/>
        <v>0.7011123004607438</v>
      </c>
      <c r="G35" s="37">
        <f t="shared" ref="G35" si="35">AVERAGE(F35:F37)</f>
        <v>0.78715031905087585</v>
      </c>
      <c r="H35" s="37">
        <f t="shared" ref="H35" si="36">_xlfn.STDEV.S(F35:F37)</f>
        <v>7.4544863658186078E-2</v>
      </c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37">
        <f t="shared" si="32"/>
        <v>0.17710944729536468</v>
      </c>
      <c r="Y35" s="8">
        <f t="shared" si="20"/>
        <v>0.21466934459932782</v>
      </c>
      <c r="Z35" s="37">
        <f t="shared" ref="Z35" si="37">_xlfn.STDEV.S(X35:X37)</f>
        <v>3.8501889012964662E-2</v>
      </c>
    </row>
    <row r="36" spans="1:26" x14ac:dyDescent="0.2">
      <c r="A36" s="7">
        <v>27</v>
      </c>
      <c r="B36" s="7" t="s">
        <v>3</v>
      </c>
      <c r="C36" s="7" t="s">
        <v>65</v>
      </c>
      <c r="D36" s="7">
        <v>0.58452999999999999</v>
      </c>
      <c r="E36" s="37">
        <v>0.48656999999999995</v>
      </c>
      <c r="F36" s="37">
        <f t="shared" si="0"/>
        <v>0.83241236549022279</v>
      </c>
      <c r="G36" s="37"/>
      <c r="H36" s="37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37">
        <f t="shared" si="32"/>
        <v>0.21284987472909209</v>
      </c>
      <c r="Y36" s="8"/>
      <c r="Z36" s="37"/>
    </row>
    <row r="37" spans="1:26" x14ac:dyDescent="0.2">
      <c r="A37" s="7">
        <v>30</v>
      </c>
      <c r="B37" s="7" t="s">
        <v>3</v>
      </c>
      <c r="C37" s="7" t="s">
        <v>65</v>
      </c>
      <c r="D37" s="7">
        <v>0.42382999999999998</v>
      </c>
      <c r="E37" s="37">
        <v>0.35089999999999988</v>
      </c>
      <c r="F37" s="37">
        <f t="shared" si="0"/>
        <v>0.82792629120166084</v>
      </c>
      <c r="G37" s="37"/>
      <c r="H37" s="37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37">
        <f t="shared" si="32"/>
        <v>0.25404871177352667</v>
      </c>
      <c r="Y37" s="8"/>
      <c r="Z37" s="37"/>
    </row>
    <row r="38" spans="1:26" x14ac:dyDescent="0.2">
      <c r="A38" s="3">
        <v>45</v>
      </c>
      <c r="B38" s="3" t="s">
        <v>63</v>
      </c>
      <c r="C38" s="3" t="s">
        <v>64</v>
      </c>
      <c r="D38" s="3">
        <v>0.44257999999999997</v>
      </c>
      <c r="E38" s="37">
        <v>0.96707999999999994</v>
      </c>
      <c r="F38" s="37">
        <f t="shared" si="0"/>
        <v>2.1850964797324779</v>
      </c>
      <c r="G38" s="37">
        <f>AVERAGE(F38:F40)</f>
        <v>1.7363770070260454</v>
      </c>
      <c r="H38" s="37">
        <f>_xlfn.STDEV.S(F38:F40)</f>
        <v>0.48026660287353778</v>
      </c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37">
        <f t="shared" si="32"/>
        <v>8.8591272561114917E-2</v>
      </c>
      <c r="Y38" s="8">
        <f t="shared" si="24"/>
        <v>0.14668577043987222</v>
      </c>
      <c r="Z38" s="37">
        <f t="shared" ref="Z38" si="38">_xlfn.STDEV.S(X38:X40)</f>
        <v>9.759406788394602E-2</v>
      </c>
    </row>
    <row r="39" spans="1:26" x14ac:dyDescent="0.2">
      <c r="A39" s="3">
        <v>58</v>
      </c>
      <c r="B39" s="3" t="s">
        <v>63</v>
      </c>
      <c r="C39" s="3" t="s">
        <v>64</v>
      </c>
      <c r="D39" s="3">
        <v>0.51978999999999997</v>
      </c>
      <c r="E39" s="37">
        <v>0.63924000000000003</v>
      </c>
      <c r="F39" s="37">
        <f t="shared" si="0"/>
        <v>1.2298043440620252</v>
      </c>
      <c r="G39" s="37"/>
      <c r="H39" s="37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37">
        <f t="shared" si="32"/>
        <v>0.25935941517207195</v>
      </c>
      <c r="Y39" s="8"/>
      <c r="Z39" s="37"/>
    </row>
    <row r="40" spans="1:26" x14ac:dyDescent="0.2">
      <c r="A40" s="3">
        <v>59</v>
      </c>
      <c r="B40" s="3" t="s">
        <v>63</v>
      </c>
      <c r="C40" s="3" t="s">
        <v>64</v>
      </c>
      <c r="D40" s="3">
        <v>0.50434999999999997</v>
      </c>
      <c r="E40" s="37">
        <v>0.90491999999999995</v>
      </c>
      <c r="F40" s="37">
        <f t="shared" si="0"/>
        <v>1.7942301972836323</v>
      </c>
      <c r="G40" s="37"/>
      <c r="H40" s="37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37">
        <f t="shared" si="32"/>
        <v>9.2106623586429737E-2</v>
      </c>
      <c r="Y40" s="8"/>
      <c r="Z40" s="37"/>
    </row>
    <row r="41" spans="1:26" x14ac:dyDescent="0.2">
      <c r="A41" s="5">
        <v>7</v>
      </c>
      <c r="B41" s="5" t="s">
        <v>1</v>
      </c>
      <c r="C41" s="5" t="s">
        <v>64</v>
      </c>
      <c r="D41" s="5">
        <v>0.64303999999999994</v>
      </c>
      <c r="E41" s="37">
        <v>0.92121000000000008</v>
      </c>
      <c r="F41" s="37">
        <f t="shared" si="0"/>
        <v>1.4325858422493161</v>
      </c>
      <c r="G41" s="37">
        <f>AVERAGE(F41:F43)</f>
        <v>1.4960793797314178</v>
      </c>
      <c r="H41" s="37">
        <f>_xlfn.STDEV.S(F41:F43)</f>
        <v>7.9336421413266675E-2</v>
      </c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37">
        <f t="shared" si="32"/>
        <v>7.0111230046074377E-2</v>
      </c>
      <c r="Y41" s="8">
        <f t="shared" si="26"/>
        <v>7.8715031905087579E-2</v>
      </c>
      <c r="Z41" s="37">
        <f t="shared" ref="Z41" si="39">_xlfn.STDEV.S(X41:X43)</f>
        <v>7.4544863658186121E-3</v>
      </c>
    </row>
    <row r="42" spans="1:26" x14ac:dyDescent="0.2">
      <c r="A42" s="5">
        <v>8</v>
      </c>
      <c r="B42" s="5" t="s">
        <v>1</v>
      </c>
      <c r="C42" s="5" t="s">
        <v>64</v>
      </c>
      <c r="D42" s="5">
        <v>0.87776299999999996</v>
      </c>
      <c r="E42" s="37">
        <v>1.29087</v>
      </c>
      <c r="F42" s="37">
        <f t="shared" si="0"/>
        <v>1.4706361512162167</v>
      </c>
      <c r="G42" s="37"/>
      <c r="H42" s="37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37">
        <f t="shared" si="32"/>
        <v>8.3241236549022296E-2</v>
      </c>
      <c r="Y42" s="8"/>
      <c r="Z42" s="37"/>
    </row>
    <row r="43" spans="1:26" x14ac:dyDescent="0.2">
      <c r="A43" s="5">
        <v>14</v>
      </c>
      <c r="B43" s="5" t="s">
        <v>1</v>
      </c>
      <c r="C43" s="5" t="s">
        <v>64</v>
      </c>
      <c r="D43" s="5">
        <v>0.64722999999999997</v>
      </c>
      <c r="E43" s="37">
        <v>1.0258700000000001</v>
      </c>
      <c r="F43" s="37">
        <f t="shared" si="0"/>
        <v>1.5850161457287211</v>
      </c>
      <c r="G43" s="37"/>
      <c r="H43" s="37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37">
        <f t="shared" si="32"/>
        <v>8.2792629120166078E-2</v>
      </c>
      <c r="Y43" s="8"/>
      <c r="Z43" s="37"/>
    </row>
    <row r="44" spans="1:26" x14ac:dyDescent="0.2">
      <c r="A44" s="6">
        <v>10</v>
      </c>
      <c r="B44" s="6" t="s">
        <v>2</v>
      </c>
      <c r="C44" s="6" t="s">
        <v>64</v>
      </c>
      <c r="D44" s="6">
        <v>0.57438</v>
      </c>
      <c r="E44" s="37">
        <v>0.85319</v>
      </c>
      <c r="F44" s="37">
        <f t="shared" si="0"/>
        <v>1.4854103555137714</v>
      </c>
      <c r="G44" s="37">
        <f t="shared" ref="G44" si="40">AVERAGE(F44:F46)</f>
        <v>1.9313813161468534</v>
      </c>
      <c r="H44" s="37">
        <f t="shared" ref="H44" si="41">_xlfn.STDEV.S(F44:F46)</f>
        <v>0.53395568900826751</v>
      </c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37"/>
      <c r="Y44" s="8"/>
      <c r="Z44" s="37"/>
    </row>
    <row r="45" spans="1:26" ht="19" x14ac:dyDescent="0.25">
      <c r="A45" s="6">
        <v>20</v>
      </c>
      <c r="B45" s="6" t="s">
        <v>2</v>
      </c>
      <c r="C45" s="6" t="s">
        <v>64</v>
      </c>
      <c r="D45" s="6">
        <v>0.53491</v>
      </c>
      <c r="E45" s="37">
        <v>0.95516999999999996</v>
      </c>
      <c r="F45" s="37">
        <f t="shared" si="0"/>
        <v>1.78566487820381</v>
      </c>
      <c r="G45" s="37"/>
      <c r="H45" s="37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0"/>
      <c r="W45" s="40"/>
      <c r="X45" s="37"/>
      <c r="Y45" s="8"/>
      <c r="Z45" s="37"/>
    </row>
    <row r="46" spans="1:26" x14ac:dyDescent="0.2">
      <c r="A46" s="6">
        <v>19</v>
      </c>
      <c r="B46" s="6" t="s">
        <v>2</v>
      </c>
      <c r="C46" s="6" t="s">
        <v>64</v>
      </c>
      <c r="D46" s="6">
        <v>0.35610999999999998</v>
      </c>
      <c r="E46" s="37">
        <v>0.89849000000000001</v>
      </c>
      <c r="F46" s="37">
        <f t="shared" si="0"/>
        <v>2.5230687147229789</v>
      </c>
      <c r="G46" s="37"/>
      <c r="H46" s="37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37"/>
      <c r="Y46" s="8"/>
      <c r="Z46" s="37"/>
    </row>
    <row r="47" spans="1:26" x14ac:dyDescent="0.2">
      <c r="A47" s="7">
        <v>31</v>
      </c>
      <c r="B47" s="7" t="s">
        <v>3</v>
      </c>
      <c r="C47" s="7" t="s">
        <v>64</v>
      </c>
      <c r="D47" s="7">
        <v>0.45279999999999998</v>
      </c>
      <c r="E47" s="37">
        <v>0.63402999999999998</v>
      </c>
      <c r="F47" s="37">
        <f t="shared" si="0"/>
        <v>1.4002429328621908</v>
      </c>
      <c r="G47" s="37">
        <f t="shared" ref="G47" si="42">AVERAGE(F47:F49)</f>
        <v>1.2648891307345285</v>
      </c>
      <c r="H47" s="37">
        <f t="shared" ref="H47" si="43">_xlfn.STDEV.S(F47:F49)</f>
        <v>0.27115193067121224</v>
      </c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37">
        <f t="shared" ref="X47:X58" si="44">E38*0.1/D38</f>
        <v>0.21850964797324779</v>
      </c>
      <c r="Y47" s="8">
        <f t="shared" ref="Y47" si="45">AVERAGE(X47:X49)</f>
        <v>0.17363770070260454</v>
      </c>
      <c r="Z47" s="37">
        <f t="shared" ref="Z47" si="46">_xlfn.STDEV.S(X47:X49)</f>
        <v>4.8026660287353778E-2</v>
      </c>
    </row>
    <row r="48" spans="1:26" x14ac:dyDescent="0.2">
      <c r="A48" s="7">
        <v>34</v>
      </c>
      <c r="B48" s="7" t="s">
        <v>3</v>
      </c>
      <c r="C48" s="7" t="s">
        <v>64</v>
      </c>
      <c r="D48" s="7">
        <v>0.33698</v>
      </c>
      <c r="E48" s="37">
        <v>0.48582999999999998</v>
      </c>
      <c r="F48" s="37">
        <f t="shared" si="0"/>
        <v>1.4417176093536708</v>
      </c>
      <c r="G48" s="37"/>
      <c r="H48" s="37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37">
        <f t="shared" si="44"/>
        <v>0.12298043440620253</v>
      </c>
      <c r="Y48" s="8"/>
      <c r="Z48" s="37"/>
    </row>
    <row r="49" spans="1:27" x14ac:dyDescent="0.2">
      <c r="A49" s="7">
        <v>40</v>
      </c>
      <c r="B49" s="7" t="s">
        <v>3</v>
      </c>
      <c r="C49" s="7" t="s">
        <v>64</v>
      </c>
      <c r="D49" s="7">
        <v>0.65168000000000004</v>
      </c>
      <c r="E49" s="37">
        <v>0.62085999999999997</v>
      </c>
      <c r="F49" s="37">
        <f t="shared" si="0"/>
        <v>0.95270684998772392</v>
      </c>
      <c r="G49" s="37"/>
      <c r="H49" s="37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37">
        <f t="shared" si="44"/>
        <v>0.17942301972836325</v>
      </c>
      <c r="Y49" s="8"/>
      <c r="Z49" s="37"/>
    </row>
    <row r="50" spans="1:27" x14ac:dyDescent="0.2">
      <c r="A50" s="3">
        <v>43</v>
      </c>
      <c r="B50" s="3" t="s">
        <v>63</v>
      </c>
      <c r="C50" s="3" t="s">
        <v>61</v>
      </c>
      <c r="D50" s="3">
        <v>0.35171999999999998</v>
      </c>
      <c r="E50" s="37">
        <v>0.98137000000000008</v>
      </c>
      <c r="F50" s="37">
        <f t="shared" si="0"/>
        <v>2.7902024337541231</v>
      </c>
      <c r="G50" s="37">
        <f>AVERAGE(F50:F52)</f>
        <v>2.980844038433347</v>
      </c>
      <c r="H50" s="37">
        <f>_xlfn.STDEV.S(F50:F52)</f>
        <v>0.79985977673790742</v>
      </c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37">
        <f t="shared" si="44"/>
        <v>0.1432585842249316</v>
      </c>
      <c r="Y50" s="8">
        <f t="shared" si="20"/>
        <v>0.14960793797314179</v>
      </c>
      <c r="Z50" s="37">
        <f t="shared" ref="Z50" si="47">_xlfn.STDEV.S(X50:X52)</f>
        <v>7.9336421413266772E-3</v>
      </c>
    </row>
    <row r="51" spans="1:27" x14ac:dyDescent="0.2">
      <c r="A51" s="3">
        <v>54</v>
      </c>
      <c r="B51" s="3" t="s">
        <v>63</v>
      </c>
      <c r="C51" s="3" t="s">
        <v>61</v>
      </c>
      <c r="D51" s="3">
        <v>0.40177000000000002</v>
      </c>
      <c r="E51" s="37">
        <v>1.5503499999999999</v>
      </c>
      <c r="F51" s="37">
        <f t="shared" si="0"/>
        <v>3.8587998108370458</v>
      </c>
      <c r="G51" s="37"/>
      <c r="H51" s="37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37">
        <f t="shared" si="44"/>
        <v>0.14706361512162169</v>
      </c>
      <c r="Y51" s="8"/>
      <c r="Z51" s="37"/>
    </row>
    <row r="52" spans="1:27" x14ac:dyDescent="0.2">
      <c r="A52" s="3">
        <v>60</v>
      </c>
      <c r="B52" s="3" t="s">
        <v>63</v>
      </c>
      <c r="C52" s="3" t="s">
        <v>61</v>
      </c>
      <c r="D52" s="3">
        <v>0.35887999999999998</v>
      </c>
      <c r="E52" s="37">
        <v>0.823102</v>
      </c>
      <c r="F52" s="37">
        <f t="shared" si="0"/>
        <v>2.293529870708872</v>
      </c>
      <c r="G52" s="37"/>
      <c r="H52" s="37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  <c r="X52" s="37">
        <f t="shared" si="44"/>
        <v>0.15850161457287212</v>
      </c>
      <c r="Y52" s="8"/>
      <c r="Z52" s="37"/>
    </row>
    <row r="53" spans="1:27" x14ac:dyDescent="0.2">
      <c r="A53" s="5">
        <v>3</v>
      </c>
      <c r="B53" s="5" t="s">
        <v>1</v>
      </c>
      <c r="C53" s="5" t="s">
        <v>61</v>
      </c>
      <c r="D53" s="5">
        <v>0.59619999999999995</v>
      </c>
      <c r="E53" s="37">
        <v>1.3899900000000001</v>
      </c>
      <c r="F53" s="37">
        <f t="shared" si="0"/>
        <v>2.3314156323381416</v>
      </c>
      <c r="G53" s="37">
        <f t="shared" ref="G53" si="48">AVERAGE(F53:F55)</f>
        <v>1.9596704122834183</v>
      </c>
      <c r="H53" s="37">
        <f t="shared" ref="H53" si="49">_xlfn.STDEV.S(F53:F55)</f>
        <v>0.64542081655588557</v>
      </c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37">
        <f t="shared" si="44"/>
        <v>0.14854103555137715</v>
      </c>
      <c r="Y53" s="8">
        <f t="shared" si="24"/>
        <v>0.19313813161468538</v>
      </c>
      <c r="Z53" s="37">
        <f t="shared" ref="Z53" si="50">_xlfn.STDEV.S(X53:X55)</f>
        <v>5.3395568900826564E-2</v>
      </c>
    </row>
    <row r="54" spans="1:27" x14ac:dyDescent="0.2">
      <c r="A54" s="5">
        <v>9</v>
      </c>
      <c r="B54" s="5" t="s">
        <v>1</v>
      </c>
      <c r="C54" s="5" t="s">
        <v>61</v>
      </c>
      <c r="D54" s="5">
        <v>0.93506</v>
      </c>
      <c r="E54" s="37">
        <v>1.13554</v>
      </c>
      <c r="F54" s="37">
        <f t="shared" si="0"/>
        <v>1.2144033537954784</v>
      </c>
      <c r="G54" s="37"/>
      <c r="H54" s="37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37">
        <f t="shared" si="44"/>
        <v>0.17856648782038101</v>
      </c>
      <c r="Y54" s="8"/>
      <c r="Z54" s="37"/>
    </row>
    <row r="55" spans="1:27" x14ac:dyDescent="0.2">
      <c r="A55" s="5">
        <v>48</v>
      </c>
      <c r="B55" s="5" t="s">
        <v>1</v>
      </c>
      <c r="C55" s="5" t="s">
        <v>61</v>
      </c>
      <c r="D55" s="5">
        <v>0.51978999999999997</v>
      </c>
      <c r="E55" s="37">
        <v>1.2127699999999999</v>
      </c>
      <c r="F55" s="37">
        <f t="shared" si="0"/>
        <v>2.3331922507166354</v>
      </c>
      <c r="G55" s="37"/>
      <c r="H55" s="37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37">
        <f t="shared" si="44"/>
        <v>0.25230687147229791</v>
      </c>
      <c r="Y55" s="8"/>
      <c r="Z55" s="37"/>
    </row>
    <row r="56" spans="1:27" x14ac:dyDescent="0.2">
      <c r="A56" s="6">
        <v>12</v>
      </c>
      <c r="B56" s="6" t="s">
        <v>2</v>
      </c>
      <c r="C56" s="6" t="s">
        <v>61</v>
      </c>
      <c r="D56" s="6">
        <v>0.94550000000000001</v>
      </c>
      <c r="E56" s="37">
        <v>1.0308600000000001</v>
      </c>
      <c r="F56" s="37">
        <f t="shared" si="0"/>
        <v>1.0902802749867795</v>
      </c>
      <c r="G56" s="37">
        <f t="shared" ref="G56" si="51">AVERAGE(F56:F58)</f>
        <v>1.4138314345578904</v>
      </c>
      <c r="H56" s="37">
        <f t="shared" ref="H56" si="52">_xlfn.STDEV.S(F56:F58)</f>
        <v>0.49299317653889135</v>
      </c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37">
        <f t="shared" si="44"/>
        <v>0.1400242932862191</v>
      </c>
      <c r="Y56" s="8">
        <f t="shared" si="26"/>
        <v>0.12648891307345286</v>
      </c>
      <c r="Z56" s="37">
        <f t="shared" ref="Z56" si="53">_xlfn.STDEV.S(X56:X58)</f>
        <v>2.7115193067121162E-2</v>
      </c>
    </row>
    <row r="57" spans="1:27" x14ac:dyDescent="0.2">
      <c r="A57" s="6">
        <v>16</v>
      </c>
      <c r="B57" s="6" t="s">
        <v>2</v>
      </c>
      <c r="C57" s="6" t="s">
        <v>61</v>
      </c>
      <c r="D57" s="6">
        <v>0.86860000000000004</v>
      </c>
      <c r="E57" s="37">
        <v>1.0162500000000001</v>
      </c>
      <c r="F57" s="37">
        <f t="shared" si="0"/>
        <v>1.1699861846649782</v>
      </c>
      <c r="G57" s="37"/>
      <c r="H57" s="37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37">
        <f t="shared" si="44"/>
        <v>0.1441717609353671</v>
      </c>
      <c r="Y57" s="8"/>
      <c r="Z57" s="37"/>
    </row>
    <row r="58" spans="1:27" x14ac:dyDescent="0.2">
      <c r="A58" s="6">
        <v>41</v>
      </c>
      <c r="B58" s="6" t="s">
        <v>2</v>
      </c>
      <c r="C58" s="6" t="s">
        <v>61</v>
      </c>
      <c r="D58" s="6">
        <v>0.62060000000000004</v>
      </c>
      <c r="E58" s="37">
        <v>1.2295499999999999</v>
      </c>
      <c r="F58" s="37">
        <f t="shared" si="0"/>
        <v>1.981227844021914</v>
      </c>
      <c r="G58" s="37"/>
      <c r="H58" s="37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37">
        <f t="shared" si="44"/>
        <v>9.5270684998772406E-2</v>
      </c>
      <c r="Y58" s="8"/>
      <c r="Z58" s="37"/>
    </row>
    <row r="59" spans="1:27" x14ac:dyDescent="0.2">
      <c r="A59" s="7">
        <v>35</v>
      </c>
      <c r="B59" s="7" t="s">
        <v>3</v>
      </c>
      <c r="C59" s="7" t="s">
        <v>61</v>
      </c>
      <c r="D59" s="7">
        <v>0.33262999999999998</v>
      </c>
      <c r="E59" s="37">
        <v>0.70530000000000004</v>
      </c>
      <c r="F59" s="37">
        <f t="shared" si="0"/>
        <v>2.120373989117037</v>
      </c>
      <c r="G59" s="37">
        <f>AVERAGE(F59:F61)</f>
        <v>1.6786129229184545</v>
      </c>
      <c r="H59" s="37">
        <f t="shared" ref="H59" si="54">_xlfn.STDEV.S(F59:F61)</f>
        <v>0.38679961534376966</v>
      </c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37"/>
      <c r="Y59" s="8"/>
      <c r="Z59" s="37"/>
    </row>
    <row r="60" spans="1:27" ht="19" x14ac:dyDescent="0.25">
      <c r="A60" s="7">
        <v>33</v>
      </c>
      <c r="B60" s="7" t="s">
        <v>3</v>
      </c>
      <c r="C60" s="7" t="s">
        <v>61</v>
      </c>
      <c r="D60" s="7">
        <v>0.67703999999999998</v>
      </c>
      <c r="E60" s="37">
        <v>0.94835000000000003</v>
      </c>
      <c r="F60" s="37">
        <f t="shared" si="0"/>
        <v>1.4007296466973886</v>
      </c>
      <c r="G60" s="37"/>
      <c r="H60" s="37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37"/>
      <c r="Y60" s="8"/>
      <c r="Z60" s="37"/>
    </row>
    <row r="61" spans="1:27" x14ac:dyDescent="0.2">
      <c r="A61" s="7">
        <v>32</v>
      </c>
      <c r="B61" s="7" t="s">
        <v>3</v>
      </c>
      <c r="C61" s="7" t="s">
        <v>61</v>
      </c>
      <c r="D61" s="7">
        <v>0.49270000000000003</v>
      </c>
      <c r="E61" s="37">
        <v>0.74631000000000003</v>
      </c>
      <c r="F61" s="37">
        <f t="shared" si="0"/>
        <v>1.5147351329409378</v>
      </c>
      <c r="G61" s="37"/>
      <c r="H61" s="37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37"/>
      <c r="Z61" s="8"/>
      <c r="AA61" s="37"/>
    </row>
    <row r="62" spans="1:27" x14ac:dyDescent="0.2"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37">
        <f t="shared" ref="Y62:Y73" si="55">E50*0.1/D50</f>
        <v>0.27902024337541231</v>
      </c>
      <c r="Z62" s="8">
        <f t="shared" ref="Z62" si="56">AVERAGE(Y62:Y64)</f>
        <v>0.29808440384333473</v>
      </c>
      <c r="AA62" s="37">
        <f t="shared" ref="AA62" si="57">_xlfn.STDEV.S(Y62:Y64)</f>
        <v>7.9985977673790731E-2</v>
      </c>
    </row>
    <row r="63" spans="1:27" x14ac:dyDescent="0.2"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37">
        <f t="shared" si="55"/>
        <v>0.38587998108370458</v>
      </c>
      <c r="Z63" s="8"/>
      <c r="AA63" s="37"/>
    </row>
    <row r="64" spans="1:27" x14ac:dyDescent="0.2"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37">
        <f t="shared" si="55"/>
        <v>0.22935298707088722</v>
      </c>
      <c r="Z64" s="8"/>
      <c r="AA64" s="37"/>
    </row>
    <row r="65" spans="9:27" x14ac:dyDescent="0.2"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37">
        <f t="shared" si="55"/>
        <v>0.23314156323381419</v>
      </c>
      <c r="Z65" s="8">
        <f t="shared" si="20"/>
        <v>0.19596704122834185</v>
      </c>
      <c r="AA65" s="37">
        <f t="shared" ref="AA65" si="58">_xlfn.STDEV.S(Y65:Y67)</f>
        <v>6.4542081655588612E-2</v>
      </c>
    </row>
    <row r="66" spans="9:27" x14ac:dyDescent="0.2"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  <c r="V66" s="8"/>
      <c r="W66" s="8"/>
      <c r="X66" s="8"/>
      <c r="Y66" s="37">
        <f t="shared" si="55"/>
        <v>0.12144033537954783</v>
      </c>
      <c r="Z66" s="8"/>
      <c r="AA66" s="37"/>
    </row>
    <row r="67" spans="9:27" x14ac:dyDescent="0.2"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37">
        <f t="shared" si="55"/>
        <v>0.23331922507166356</v>
      </c>
      <c r="Z67" s="8"/>
      <c r="AA67" s="37"/>
    </row>
    <row r="68" spans="9:27" x14ac:dyDescent="0.2"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37">
        <f t="shared" si="55"/>
        <v>0.10902802749867796</v>
      </c>
      <c r="Z68" s="8">
        <f t="shared" si="24"/>
        <v>0.14138314345578906</v>
      </c>
      <c r="AA68" s="37">
        <f t="shared" ref="AA68" si="59">_xlfn.STDEV.S(Y68:Y70)</f>
        <v>4.9299317653889153E-2</v>
      </c>
    </row>
    <row r="69" spans="9:27" x14ac:dyDescent="0.2"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37">
        <f t="shared" si="55"/>
        <v>0.11699861846649783</v>
      </c>
      <c r="Z69" s="8"/>
      <c r="AA69" s="37"/>
    </row>
    <row r="70" spans="9:27" x14ac:dyDescent="0.2"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37">
        <f t="shared" si="55"/>
        <v>0.19812278440219142</v>
      </c>
      <c r="Z70" s="8"/>
      <c r="AA70" s="37"/>
    </row>
    <row r="71" spans="9:27" x14ac:dyDescent="0.2"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37">
        <f t="shared" si="55"/>
        <v>0.21203739891170373</v>
      </c>
      <c r="Z71" s="8">
        <f>AVERAGE(Y71:Y73)</f>
        <v>0.16786129229184543</v>
      </c>
      <c r="AA71" s="37">
        <f t="shared" ref="AA71" si="60">_xlfn.STDEV.S(Y71:Y73)</f>
        <v>3.8679961534377208E-2</v>
      </c>
    </row>
    <row r="72" spans="9:27" x14ac:dyDescent="0.2"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37">
        <f t="shared" si="55"/>
        <v>0.14007296466973887</v>
      </c>
      <c r="Z72" s="8"/>
      <c r="AA72" s="37"/>
    </row>
    <row r="73" spans="9:27" x14ac:dyDescent="0.2"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37">
        <f t="shared" si="55"/>
        <v>0.15147351329409375</v>
      </c>
      <c r="Z73" s="8"/>
      <c r="AA73" s="37"/>
    </row>
    <row r="74" spans="9:27" x14ac:dyDescent="0.2">
      <c r="AA74" s="37"/>
    </row>
    <row r="75" spans="9:27" x14ac:dyDescent="0.2">
      <c r="AA75" s="37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26397-0A5C-7A4E-B499-B2A5DCF3B5BF}">
  <dimension ref="A1:O61"/>
  <sheetViews>
    <sheetView zoomScale="85" zoomScaleNormal="85" workbookViewId="0">
      <selection activeCell="J6" sqref="J6"/>
    </sheetView>
  </sheetViews>
  <sheetFormatPr baseColWidth="10" defaultColWidth="8.83203125" defaultRowHeight="15" x14ac:dyDescent="0.2"/>
  <cols>
    <col min="1" max="2" width="8.83203125" style="25"/>
    <col min="4" max="4" width="10.1640625" customWidth="1"/>
    <col min="5" max="5" width="10.6640625" customWidth="1"/>
    <col min="6" max="6" width="13.83203125" customWidth="1"/>
    <col min="8" max="8" width="11.33203125" customWidth="1"/>
  </cols>
  <sheetData>
    <row r="1" spans="1:15" s="2" customFormat="1" ht="80" x14ac:dyDescent="0.2">
      <c r="A1" s="35" t="s">
        <v>0</v>
      </c>
      <c r="B1" s="35" t="s">
        <v>114</v>
      </c>
      <c r="C1" s="35" t="s">
        <v>103</v>
      </c>
      <c r="D1" s="19" t="s">
        <v>107</v>
      </c>
      <c r="E1" s="19" t="s">
        <v>105</v>
      </c>
      <c r="F1" s="19" t="s">
        <v>106</v>
      </c>
      <c r="G1" s="19" t="s">
        <v>76</v>
      </c>
      <c r="H1" s="19" t="s">
        <v>75</v>
      </c>
      <c r="I1"/>
    </row>
    <row r="2" spans="1:15" x14ac:dyDescent="0.2">
      <c r="A2" s="3">
        <v>52</v>
      </c>
      <c r="B2" s="3" t="s">
        <v>63</v>
      </c>
      <c r="C2" s="3" t="s">
        <v>68</v>
      </c>
      <c r="D2">
        <v>0.223</v>
      </c>
      <c r="E2">
        <f t="shared" ref="E2:E28" si="0">(D2-0.0877)/5.9129</f>
        <v>2.2882172876253618E-2</v>
      </c>
      <c r="F2">
        <f t="shared" ref="F2:F28" si="1">100*E2/50</f>
        <v>4.5764345752507235E-2</v>
      </c>
      <c r="G2">
        <f>AVERAGE(F2:F4)</f>
        <v>7.256074759330354E-2</v>
      </c>
      <c r="H2">
        <f>_xlfn.STDEV.S(F2:F4)</f>
        <v>2.7538259311767309E-2</v>
      </c>
      <c r="K2" s="33" t="s">
        <v>74</v>
      </c>
    </row>
    <row r="3" spans="1:15" x14ac:dyDescent="0.2">
      <c r="A3" s="3">
        <v>53</v>
      </c>
      <c r="B3" s="3" t="s">
        <v>63</v>
      </c>
      <c r="C3" s="3" t="s">
        <v>68</v>
      </c>
      <c r="D3">
        <v>0.29800000000000004</v>
      </c>
      <c r="E3">
        <f t="shared" si="0"/>
        <v>3.5566304182380909E-2</v>
      </c>
      <c r="F3">
        <f t="shared" si="1"/>
        <v>7.1132608364761818E-2</v>
      </c>
    </row>
    <row r="4" spans="1:15" x14ac:dyDescent="0.2">
      <c r="A4" s="3">
        <v>56</v>
      </c>
      <c r="B4" s="3" t="s">
        <v>63</v>
      </c>
      <c r="C4" s="3" t="s">
        <v>68</v>
      </c>
      <c r="D4">
        <v>0.38566666666666666</v>
      </c>
      <c r="E4">
        <f t="shared" si="0"/>
        <v>5.0392644331320784E-2</v>
      </c>
      <c r="F4">
        <f t="shared" si="1"/>
        <v>0.10078528866264155</v>
      </c>
    </row>
    <row r="5" spans="1:15" x14ac:dyDescent="0.2">
      <c r="A5" s="5">
        <v>5</v>
      </c>
      <c r="B5" s="5" t="s">
        <v>1</v>
      </c>
      <c r="C5" s="5" t="s">
        <v>68</v>
      </c>
      <c r="D5">
        <v>0.17499999999999999</v>
      </c>
      <c r="E5">
        <f t="shared" si="0"/>
        <v>1.4764328840332155E-2</v>
      </c>
      <c r="F5">
        <f t="shared" si="1"/>
        <v>2.9528657680664309E-2</v>
      </c>
      <c r="G5">
        <f>AVERAGE(F5:F7)</f>
        <v>3.3963405811399193E-2</v>
      </c>
      <c r="H5">
        <f>_xlfn.STDEV.S(F5:F7)</f>
        <v>1.1378783388082658E-2</v>
      </c>
      <c r="K5" s="18" t="s">
        <v>104</v>
      </c>
    </row>
    <row r="6" spans="1:15" x14ac:dyDescent="0.2">
      <c r="A6" s="5">
        <v>44</v>
      </c>
      <c r="B6" s="5" t="s">
        <v>1</v>
      </c>
      <c r="C6" s="5" t="s">
        <v>68</v>
      </c>
      <c r="D6">
        <v>0.16300000000000001</v>
      </c>
      <c r="E6">
        <f t="shared" si="0"/>
        <v>1.2734867831351792E-2</v>
      </c>
      <c r="F6">
        <f t="shared" si="1"/>
        <v>2.5469735662703587E-2</v>
      </c>
      <c r="L6" s="47" t="s">
        <v>108</v>
      </c>
      <c r="M6" s="47"/>
      <c r="N6" s="47"/>
    </row>
    <row r="7" spans="1:15" x14ac:dyDescent="0.2">
      <c r="A7" s="5">
        <v>49</v>
      </c>
      <c r="B7" s="5" t="s">
        <v>1</v>
      </c>
      <c r="C7" s="5" t="s">
        <v>68</v>
      </c>
      <c r="D7">
        <v>0.22633333333333336</v>
      </c>
      <c r="E7">
        <f t="shared" si="0"/>
        <v>2.3445912045414834E-2</v>
      </c>
      <c r="F7">
        <f t="shared" si="1"/>
        <v>4.6891824090829676E-2</v>
      </c>
      <c r="K7" s="43" t="s">
        <v>66</v>
      </c>
      <c r="L7" s="18" t="s">
        <v>109</v>
      </c>
      <c r="M7" s="18" t="s">
        <v>110</v>
      </c>
      <c r="N7" s="18" t="s">
        <v>111</v>
      </c>
      <c r="O7" s="44" t="s">
        <v>84</v>
      </c>
    </row>
    <row r="8" spans="1:15" x14ac:dyDescent="0.2">
      <c r="A8" s="6">
        <v>23</v>
      </c>
      <c r="B8" s="6" t="s">
        <v>2</v>
      </c>
      <c r="C8" s="6" t="s">
        <v>68</v>
      </c>
      <c r="D8">
        <v>0.186</v>
      </c>
      <c r="E8">
        <f t="shared" si="0"/>
        <v>1.6624668098564156E-2</v>
      </c>
      <c r="F8">
        <f t="shared" si="1"/>
        <v>3.3249336197128311E-2</v>
      </c>
      <c r="G8">
        <f>AVERAGE(F8:F10)</f>
        <v>5.8899468393963483E-2</v>
      </c>
      <c r="H8">
        <f>_xlfn.STDEV.S(F8:F10)</f>
        <v>2.562199175146768E-2</v>
      </c>
      <c r="K8" s="30">
        <v>0.4</v>
      </c>
      <c r="L8" s="29">
        <v>2.282</v>
      </c>
      <c r="M8" s="29">
        <v>2.496</v>
      </c>
      <c r="N8" s="29">
        <v>2.577</v>
      </c>
      <c r="O8" s="28">
        <f t="shared" ref="O8:O16" si="2">AVERAGE(L8:N8)</f>
        <v>2.4516666666666667</v>
      </c>
    </row>
    <row r="9" spans="1:15" x14ac:dyDescent="0.2">
      <c r="A9" s="6">
        <v>24</v>
      </c>
      <c r="B9" s="6" t="s">
        <v>2</v>
      </c>
      <c r="C9" s="6" t="s">
        <v>68</v>
      </c>
      <c r="D9">
        <v>0.26200000000000001</v>
      </c>
      <c r="E9">
        <f t="shared" si="0"/>
        <v>2.9477921155439804E-2</v>
      </c>
      <c r="F9">
        <f t="shared" si="1"/>
        <v>5.8955842310879608E-2</v>
      </c>
      <c r="K9" s="30">
        <v>0.2</v>
      </c>
      <c r="L9" s="29">
        <v>1.1160000000000001</v>
      </c>
      <c r="M9" s="29">
        <v>1.415</v>
      </c>
      <c r="N9" s="29">
        <v>1.39</v>
      </c>
      <c r="O9" s="28">
        <f t="shared" si="2"/>
        <v>1.3070000000000002</v>
      </c>
    </row>
    <row r="10" spans="1:15" x14ac:dyDescent="0.2">
      <c r="A10" s="6">
        <v>25</v>
      </c>
      <c r="B10" s="6" t="s">
        <v>2</v>
      </c>
      <c r="C10" s="6" t="s">
        <v>68</v>
      </c>
      <c r="D10">
        <v>0.33750000000000002</v>
      </c>
      <c r="E10">
        <f t="shared" si="0"/>
        <v>4.2246613336941269E-2</v>
      </c>
      <c r="F10">
        <f t="shared" si="1"/>
        <v>8.4493226673882538E-2</v>
      </c>
      <c r="K10" s="30">
        <v>0.1</v>
      </c>
      <c r="L10" s="29">
        <v>0.63</v>
      </c>
      <c r="M10" s="29">
        <v>0.69499999999999995</v>
      </c>
      <c r="N10" s="29">
        <v>0.64400000000000002</v>
      </c>
      <c r="O10" s="28">
        <f t="shared" si="2"/>
        <v>0.65633333333333332</v>
      </c>
    </row>
    <row r="11" spans="1:15" x14ac:dyDescent="0.2">
      <c r="A11" s="7">
        <v>37</v>
      </c>
      <c r="B11" s="7" t="s">
        <v>3</v>
      </c>
      <c r="C11" s="7" t="s">
        <v>68</v>
      </c>
      <c r="D11">
        <v>0.18766666666666665</v>
      </c>
      <c r="E11">
        <f t="shared" si="0"/>
        <v>1.6906537683144762E-2</v>
      </c>
      <c r="F11">
        <f t="shared" si="1"/>
        <v>3.3813075366289524E-2</v>
      </c>
      <c r="G11">
        <f>AVERAGE(F11:F13)</f>
        <v>2.1561144089852508E-2</v>
      </c>
      <c r="H11">
        <f>_xlfn.STDEV.S(F11:F13)</f>
        <v>1.0632027072347054E-2</v>
      </c>
      <c r="K11" s="30">
        <v>0.05</v>
      </c>
      <c r="L11" s="29">
        <v>0.27100000000000002</v>
      </c>
      <c r="M11" s="29">
        <v>0.26900000000000002</v>
      </c>
      <c r="N11" s="29">
        <v>0.31</v>
      </c>
      <c r="O11" s="28">
        <f t="shared" si="2"/>
        <v>0.28333333333333338</v>
      </c>
    </row>
    <row r="12" spans="1:15" x14ac:dyDescent="0.2">
      <c r="A12" s="7">
        <v>38</v>
      </c>
      <c r="B12" s="7" t="s">
        <v>3</v>
      </c>
      <c r="C12" s="7" t="s">
        <v>68</v>
      </c>
      <c r="D12">
        <v>0.13533333333333333</v>
      </c>
      <c r="E12">
        <f t="shared" si="0"/>
        <v>8.0558327273137272E-3</v>
      </c>
      <c r="F12">
        <f t="shared" si="1"/>
        <v>1.6111665454627454E-2</v>
      </c>
      <c r="K12" s="30">
        <v>2.5000000000000001E-2</v>
      </c>
      <c r="L12" s="29">
        <v>0.21099999999999999</v>
      </c>
      <c r="M12" s="29">
        <v>0.26200000000000001</v>
      </c>
      <c r="N12" s="29">
        <v>0.23100000000000001</v>
      </c>
      <c r="O12" s="28">
        <f t="shared" si="2"/>
        <v>0.23466666666666666</v>
      </c>
    </row>
    <row r="13" spans="1:15" x14ac:dyDescent="0.2">
      <c r="A13" s="7">
        <v>39</v>
      </c>
      <c r="B13" s="7" t="s">
        <v>3</v>
      </c>
      <c r="C13" s="7" t="s">
        <v>68</v>
      </c>
      <c r="D13">
        <v>0.13133333333333333</v>
      </c>
      <c r="E13">
        <f t="shared" si="0"/>
        <v>7.3793457243202711E-3</v>
      </c>
      <c r="F13">
        <f t="shared" si="1"/>
        <v>1.4758691448640542E-2</v>
      </c>
      <c r="K13" s="30">
        <v>1.2500000000000001E-2</v>
      </c>
      <c r="L13" s="29">
        <v>0.191</v>
      </c>
      <c r="M13" s="29">
        <v>0.192</v>
      </c>
      <c r="N13" s="29">
        <v>0.20399999999999999</v>
      </c>
      <c r="O13" s="28">
        <f t="shared" si="2"/>
        <v>0.19566666666666666</v>
      </c>
    </row>
    <row r="14" spans="1:15" x14ac:dyDescent="0.2">
      <c r="A14" s="32">
        <v>51</v>
      </c>
      <c r="B14" s="3" t="s">
        <v>63</v>
      </c>
      <c r="C14" s="3" t="s">
        <v>67</v>
      </c>
      <c r="D14">
        <v>0.39333333333333331</v>
      </c>
      <c r="E14">
        <f t="shared" si="0"/>
        <v>5.1689244420391571E-2</v>
      </c>
      <c r="F14">
        <f t="shared" si="1"/>
        <v>0.10337848884078314</v>
      </c>
      <c r="G14">
        <f>AVERAGE(F14:F16)</f>
        <v>7.2109756257974555E-2</v>
      </c>
      <c r="H14">
        <f>_xlfn.STDEV.S(F14:F16)</f>
        <v>4.2802816019420674E-2</v>
      </c>
      <c r="K14" s="30">
        <v>6.2500000000000003E-3</v>
      </c>
      <c r="L14" s="29">
        <v>0.14799999999999999</v>
      </c>
      <c r="M14" s="29">
        <v>7.4999999999999997E-2</v>
      </c>
      <c r="N14" s="29">
        <v>7.1999999999999995E-2</v>
      </c>
      <c r="O14" s="28">
        <f t="shared" si="2"/>
        <v>9.8333333333333328E-2</v>
      </c>
    </row>
    <row r="15" spans="1:15" x14ac:dyDescent="0.2">
      <c r="A15" s="32">
        <v>47</v>
      </c>
      <c r="B15" s="3" t="s">
        <v>63</v>
      </c>
      <c r="C15" s="3" t="s">
        <v>67</v>
      </c>
      <c r="D15">
        <v>0.35266666666666663</v>
      </c>
      <c r="E15">
        <f t="shared" si="0"/>
        <v>4.4811626556624774E-2</v>
      </c>
      <c r="F15">
        <f t="shared" si="1"/>
        <v>8.9623253113249549E-2</v>
      </c>
      <c r="K15" s="30">
        <v>3.0999999999999999E-3</v>
      </c>
      <c r="L15" s="29">
        <v>0.109</v>
      </c>
      <c r="M15" s="29">
        <v>0.184</v>
      </c>
      <c r="N15" s="29">
        <v>0.17799999999999999</v>
      </c>
      <c r="O15" s="28">
        <f t="shared" si="2"/>
        <v>0.157</v>
      </c>
    </row>
    <row r="16" spans="1:15" x14ac:dyDescent="0.2">
      <c r="A16" s="32">
        <v>57</v>
      </c>
      <c r="B16" s="3" t="s">
        <v>63</v>
      </c>
      <c r="C16" s="3" t="s">
        <v>67</v>
      </c>
      <c r="D16">
        <v>0.15666666666666665</v>
      </c>
      <c r="E16">
        <f t="shared" si="0"/>
        <v>1.1663763409945484E-2</v>
      </c>
      <c r="F16">
        <f t="shared" si="1"/>
        <v>2.3327526819890969E-2</v>
      </c>
      <c r="K16" s="30">
        <v>1.56E-3</v>
      </c>
      <c r="L16" s="29">
        <v>0.11600000000000001</v>
      </c>
      <c r="M16" s="29">
        <v>0.16800000000000001</v>
      </c>
      <c r="N16" s="29">
        <v>9.6000000000000002E-2</v>
      </c>
      <c r="O16" s="28">
        <f t="shared" si="2"/>
        <v>0.12666666666666668</v>
      </c>
    </row>
    <row r="17" spans="1:11" x14ac:dyDescent="0.2">
      <c r="A17" s="5">
        <v>1</v>
      </c>
      <c r="B17" s="5" t="s">
        <v>1</v>
      </c>
      <c r="C17" s="5" t="s">
        <v>67</v>
      </c>
      <c r="D17">
        <v>0.28766666666666668</v>
      </c>
      <c r="E17">
        <f t="shared" si="0"/>
        <v>3.3818712757981144E-2</v>
      </c>
      <c r="F17">
        <f t="shared" si="1"/>
        <v>6.7637425515962288E-2</v>
      </c>
      <c r="G17">
        <f>AVERAGE(F17:F19)</f>
        <v>7.9889356792399308E-2</v>
      </c>
      <c r="H17">
        <f>_xlfn.STDEV.S(F17:F19)</f>
        <v>1.0611831470979919E-2</v>
      </c>
    </row>
    <row r="18" spans="1:11" x14ac:dyDescent="0.2">
      <c r="A18" s="5">
        <v>11</v>
      </c>
      <c r="B18" s="5" t="s">
        <v>1</v>
      </c>
      <c r="C18" s="5" t="s">
        <v>67</v>
      </c>
      <c r="D18">
        <v>0.34250000000000003</v>
      </c>
      <c r="E18">
        <f t="shared" si="0"/>
        <v>4.3092222090683092E-2</v>
      </c>
      <c r="F18">
        <f t="shared" si="1"/>
        <v>8.6184444181366185E-2</v>
      </c>
    </row>
    <row r="19" spans="1:11" x14ac:dyDescent="0.2">
      <c r="A19" s="5">
        <v>46</v>
      </c>
      <c r="B19" s="5" t="s">
        <v>1</v>
      </c>
      <c r="C19" s="5" t="s">
        <v>67</v>
      </c>
      <c r="D19">
        <v>0.34150000000000003</v>
      </c>
      <c r="E19">
        <f t="shared" si="0"/>
        <v>4.2923100339934725E-2</v>
      </c>
      <c r="F19">
        <f t="shared" si="1"/>
        <v>8.584620067986945E-2</v>
      </c>
    </row>
    <row r="20" spans="1:11" x14ac:dyDescent="0.2">
      <c r="A20" s="6">
        <v>15</v>
      </c>
      <c r="B20" s="6" t="s">
        <v>2</v>
      </c>
      <c r="C20" s="6" t="s">
        <v>67</v>
      </c>
      <c r="D20">
        <v>0.18133333333333335</v>
      </c>
      <c r="E20">
        <f t="shared" si="0"/>
        <v>1.5835433261738464E-2</v>
      </c>
      <c r="F20">
        <f t="shared" si="1"/>
        <v>3.1670866523476927E-2</v>
      </c>
      <c r="G20">
        <f>AVERAGE(F20:F22)</f>
        <v>3.8623649609798548E-2</v>
      </c>
      <c r="H20">
        <f>_xlfn.STDEV.S(F20:F22)</f>
        <v>1.9821932842098128E-2</v>
      </c>
    </row>
    <row r="21" spans="1:11" x14ac:dyDescent="0.2">
      <c r="A21" s="6">
        <v>22</v>
      </c>
      <c r="B21" s="6" t="s">
        <v>2</v>
      </c>
      <c r="C21" s="6" t="s">
        <v>67</v>
      </c>
      <c r="D21">
        <v>0.15633333333333332</v>
      </c>
      <c r="E21">
        <f t="shared" si="0"/>
        <v>1.1607389493029365E-2</v>
      </c>
      <c r="F21">
        <f t="shared" si="1"/>
        <v>2.321477898605873E-2</v>
      </c>
    </row>
    <row r="22" spans="1:11" x14ac:dyDescent="0.2">
      <c r="A22" s="6">
        <v>21</v>
      </c>
      <c r="B22" s="6" t="s">
        <v>2</v>
      </c>
      <c r="C22" s="6" t="s">
        <v>67</v>
      </c>
      <c r="D22">
        <v>0.26800000000000002</v>
      </c>
      <c r="E22">
        <f t="shared" si="0"/>
        <v>3.0492651659929988E-2</v>
      </c>
      <c r="F22">
        <f t="shared" si="1"/>
        <v>6.0985303319859983E-2</v>
      </c>
      <c r="J22" s="18" t="s">
        <v>78</v>
      </c>
    </row>
    <row r="23" spans="1:11" x14ac:dyDescent="0.2">
      <c r="A23" s="7">
        <v>36</v>
      </c>
      <c r="B23" s="7" t="s">
        <v>3</v>
      </c>
      <c r="C23" s="7" t="s">
        <v>67</v>
      </c>
      <c r="D23">
        <v>0.51333333333333331</v>
      </c>
      <c r="E23">
        <f t="shared" si="0"/>
        <v>7.1983854510195219E-2</v>
      </c>
      <c r="F23">
        <f t="shared" si="1"/>
        <v>0.14396770902039044</v>
      </c>
      <c r="G23">
        <f>AVERAGE(F23:F25)</f>
        <v>5.9669911925150476E-2</v>
      </c>
      <c r="H23">
        <f>_xlfn.STDEV.S(F23:F25)</f>
        <v>7.3729353775566844E-2</v>
      </c>
      <c r="J23" s="3" t="s">
        <v>63</v>
      </c>
      <c r="K23" t="s">
        <v>79</v>
      </c>
    </row>
    <row r="24" spans="1:11" x14ac:dyDescent="0.2">
      <c r="A24" s="7">
        <v>29</v>
      </c>
      <c r="B24" s="7" t="s">
        <v>3</v>
      </c>
      <c r="C24" s="7" t="s">
        <v>67</v>
      </c>
      <c r="D24">
        <v>0.109</v>
      </c>
      <c r="E24">
        <f t="shared" si="0"/>
        <v>3.6022932909401482E-3</v>
      </c>
      <c r="F24">
        <f t="shared" si="1"/>
        <v>7.2045865818802964E-3</v>
      </c>
      <c r="J24" s="5" t="s">
        <v>1</v>
      </c>
      <c r="K24" t="s">
        <v>80</v>
      </c>
    </row>
    <row r="25" spans="1:11" x14ac:dyDescent="0.2">
      <c r="A25" s="7">
        <v>28</v>
      </c>
      <c r="B25" s="7" t="s">
        <v>3</v>
      </c>
      <c r="C25" s="7" t="s">
        <v>67</v>
      </c>
      <c r="D25">
        <v>0.17</v>
      </c>
      <c r="E25">
        <f t="shared" si="0"/>
        <v>1.391872008659034E-2</v>
      </c>
      <c r="F25">
        <f t="shared" si="1"/>
        <v>2.783744017318068E-2</v>
      </c>
      <c r="J25" s="6" t="s">
        <v>2</v>
      </c>
      <c r="K25" t="s">
        <v>81</v>
      </c>
    </row>
    <row r="26" spans="1:11" x14ac:dyDescent="0.2">
      <c r="A26" s="32">
        <v>42</v>
      </c>
      <c r="B26" s="3" t="s">
        <v>63</v>
      </c>
      <c r="C26" s="3" t="s">
        <v>65</v>
      </c>
      <c r="D26">
        <v>0.31950000000000001</v>
      </c>
      <c r="E26">
        <f t="shared" si="0"/>
        <v>3.9202421823470723E-2</v>
      </c>
      <c r="F26">
        <f t="shared" si="1"/>
        <v>7.8404843646941447E-2</v>
      </c>
      <c r="G26">
        <f>AVERAGE(F26:F28)</f>
        <v>7.3782182459819504E-2</v>
      </c>
      <c r="H26">
        <f>_xlfn.STDEV.S(F26:F28)</f>
        <v>4.2918548130572935E-2</v>
      </c>
      <c r="J26" s="7" t="s">
        <v>3</v>
      </c>
      <c r="K26" t="s">
        <v>82</v>
      </c>
    </row>
    <row r="27" spans="1:11" x14ac:dyDescent="0.2">
      <c r="A27" s="32">
        <v>50</v>
      </c>
      <c r="B27" s="3" t="s">
        <v>63</v>
      </c>
      <c r="C27" s="3" t="s">
        <v>65</v>
      </c>
      <c r="D27">
        <v>0.17266666666666666</v>
      </c>
      <c r="E27">
        <f t="shared" si="0"/>
        <v>1.4369711421919307E-2</v>
      </c>
      <c r="F27">
        <f t="shared" si="1"/>
        <v>2.8739422843838614E-2</v>
      </c>
    </row>
    <row r="28" spans="1:11" x14ac:dyDescent="0.2">
      <c r="A28" s="32">
        <v>55</v>
      </c>
      <c r="B28" s="3" t="s">
        <v>63</v>
      </c>
      <c r="C28" s="3" t="s">
        <v>65</v>
      </c>
      <c r="D28">
        <v>0.42533333333333334</v>
      </c>
      <c r="E28">
        <f t="shared" si="0"/>
        <v>5.710114044433922E-2</v>
      </c>
      <c r="F28">
        <f t="shared" si="1"/>
        <v>0.11420228088867844</v>
      </c>
    </row>
    <row r="29" spans="1:11" x14ac:dyDescent="0.2">
      <c r="A29" s="5">
        <v>2</v>
      </c>
      <c r="B29" s="5" t="s">
        <v>1</v>
      </c>
      <c r="C29" s="5" t="s">
        <v>65</v>
      </c>
      <c r="D29" t="s">
        <v>62</v>
      </c>
      <c r="G29">
        <f>AVERAGE(F30:F31)</f>
        <v>0.10174364525021563</v>
      </c>
      <c r="H29">
        <f>_xlfn.STDEV.S(F30:F31)</f>
        <v>2.7026692916869835E-2</v>
      </c>
    </row>
    <row r="30" spans="1:11" x14ac:dyDescent="0.2">
      <c r="A30" s="5">
        <v>4</v>
      </c>
      <c r="B30" s="5" t="s">
        <v>1</v>
      </c>
      <c r="C30" s="5" t="s">
        <v>65</v>
      </c>
      <c r="D30">
        <v>0.44499999999999995</v>
      </c>
      <c r="E30">
        <f t="shared" ref="E30:E59" si="3">(D30-0.0877)/5.9129</f>
        <v>6.0427201542390362E-2</v>
      </c>
      <c r="F30">
        <f t="shared" ref="F30:F59" si="4">100*E30/50</f>
        <v>0.12085440308478072</v>
      </c>
    </row>
    <row r="31" spans="1:11" x14ac:dyDescent="0.2">
      <c r="A31" s="5">
        <v>6</v>
      </c>
      <c r="B31" s="5" t="s">
        <v>1</v>
      </c>
      <c r="C31" s="5" t="s">
        <v>65</v>
      </c>
      <c r="D31">
        <v>0.33200000000000002</v>
      </c>
      <c r="E31">
        <f t="shared" si="3"/>
        <v>4.1316443707825272E-2</v>
      </c>
      <c r="F31">
        <f t="shared" si="4"/>
        <v>8.2632887415650544E-2</v>
      </c>
    </row>
    <row r="32" spans="1:11" x14ac:dyDescent="0.2">
      <c r="A32" s="6">
        <v>13</v>
      </c>
      <c r="B32" s="6" t="s">
        <v>2</v>
      </c>
      <c r="C32" s="6" t="s">
        <v>65</v>
      </c>
      <c r="D32">
        <v>0.16700000000000001</v>
      </c>
      <c r="E32">
        <f t="shared" si="3"/>
        <v>1.3411354834345248E-2</v>
      </c>
      <c r="F32">
        <f t="shared" si="4"/>
        <v>2.6822709668690495E-2</v>
      </c>
      <c r="G32">
        <f>AVERAGE(F32:F34)</f>
        <v>7.5492191272941836E-2</v>
      </c>
      <c r="H32">
        <f>_xlfn.STDEV.S(F32:F34)</f>
        <v>4.4643349208310007E-2</v>
      </c>
    </row>
    <row r="33" spans="1:8" x14ac:dyDescent="0.2">
      <c r="A33" s="6">
        <v>17</v>
      </c>
      <c r="B33" s="6" t="s">
        <v>2</v>
      </c>
      <c r="C33" s="6" t="s">
        <v>65</v>
      </c>
      <c r="D33">
        <v>0.33933333333333332</v>
      </c>
      <c r="E33">
        <f t="shared" si="3"/>
        <v>4.2556669879979935E-2</v>
      </c>
      <c r="F33">
        <f t="shared" si="4"/>
        <v>8.5113339759959869E-2</v>
      </c>
    </row>
    <row r="34" spans="1:8" x14ac:dyDescent="0.2">
      <c r="A34" s="6">
        <v>18</v>
      </c>
      <c r="B34" s="6" t="s">
        <v>2</v>
      </c>
      <c r="C34" s="6" t="s">
        <v>65</v>
      </c>
      <c r="D34">
        <v>0.42633333333333329</v>
      </c>
      <c r="E34">
        <f t="shared" si="3"/>
        <v>5.7270262195087573E-2</v>
      </c>
      <c r="F34">
        <f t="shared" si="4"/>
        <v>0.11454052439017515</v>
      </c>
    </row>
    <row r="35" spans="1:8" x14ac:dyDescent="0.2">
      <c r="A35" s="7">
        <v>26</v>
      </c>
      <c r="B35" s="7" t="s">
        <v>3</v>
      </c>
      <c r="C35" s="7" t="s">
        <v>65</v>
      </c>
      <c r="D35">
        <v>0.13499999999999998</v>
      </c>
      <c r="E35">
        <f t="shared" si="3"/>
        <v>7.9994588103976024E-3</v>
      </c>
      <c r="F35">
        <f t="shared" si="4"/>
        <v>1.5998917620795205E-2</v>
      </c>
      <c r="G35">
        <f>AVERAGE(F35:F37)</f>
        <v>4.5388519639733088E-2</v>
      </c>
      <c r="H35">
        <f>_xlfn.STDEV.S(F35:F37)</f>
        <v>4.323704250729804E-2</v>
      </c>
    </row>
    <row r="36" spans="1:8" x14ac:dyDescent="0.2">
      <c r="A36" s="7">
        <v>27</v>
      </c>
      <c r="B36" s="7" t="s">
        <v>3</v>
      </c>
      <c r="C36" s="7" t="s">
        <v>65</v>
      </c>
      <c r="D36">
        <v>0.36866666666666664</v>
      </c>
      <c r="E36">
        <f t="shared" si="3"/>
        <v>4.7517574568598599E-2</v>
      </c>
      <c r="F36">
        <f t="shared" si="4"/>
        <v>9.5035149137197197E-2</v>
      </c>
    </row>
    <row r="37" spans="1:8" x14ac:dyDescent="0.2">
      <c r="A37" s="7">
        <v>30</v>
      </c>
      <c r="B37" s="7" t="s">
        <v>3</v>
      </c>
      <c r="C37" s="7" t="s">
        <v>65</v>
      </c>
      <c r="D37">
        <v>0.16200000000000001</v>
      </c>
      <c r="E37">
        <f t="shared" si="3"/>
        <v>1.2565746080603428E-2</v>
      </c>
      <c r="F37">
        <f t="shared" si="4"/>
        <v>2.5131492161206855E-2</v>
      </c>
    </row>
    <row r="38" spans="1:8" x14ac:dyDescent="0.2">
      <c r="A38" s="3">
        <v>45</v>
      </c>
      <c r="B38" s="3" t="s">
        <v>63</v>
      </c>
      <c r="C38" s="3" t="s">
        <v>64</v>
      </c>
      <c r="D38">
        <v>0.4386666666666667</v>
      </c>
      <c r="E38">
        <f t="shared" si="3"/>
        <v>5.9356097120984073E-2</v>
      </c>
      <c r="F38">
        <f t="shared" si="4"/>
        <v>0.11871219424196815</v>
      </c>
      <c r="G38">
        <f>AVERAGE(F38:F40)</f>
        <v>0.11698339412320709</v>
      </c>
      <c r="H38">
        <f>_xlfn.STDEV.S(F38:F40)</f>
        <v>1.4284902861048082E-2</v>
      </c>
    </row>
    <row r="39" spans="1:8" x14ac:dyDescent="0.2">
      <c r="A39" s="3">
        <v>58</v>
      </c>
      <c r="B39" s="3" t="s">
        <v>63</v>
      </c>
      <c r="C39" s="3" t="s">
        <v>64</v>
      </c>
      <c r="D39">
        <v>0.38900000000000001</v>
      </c>
      <c r="E39">
        <f t="shared" si="3"/>
        <v>5.0956383500482004E-2</v>
      </c>
      <c r="F39">
        <f t="shared" si="4"/>
        <v>0.10191276700096401</v>
      </c>
    </row>
    <row r="40" spans="1:8" x14ac:dyDescent="0.2">
      <c r="A40" s="3">
        <v>59</v>
      </c>
      <c r="B40" s="3" t="s">
        <v>63</v>
      </c>
      <c r="C40" s="3" t="s">
        <v>64</v>
      </c>
      <c r="D40">
        <v>0.47300000000000003</v>
      </c>
      <c r="E40">
        <f t="shared" si="3"/>
        <v>6.5162610563344561E-2</v>
      </c>
      <c r="F40">
        <f t="shared" si="4"/>
        <v>0.13032522112668912</v>
      </c>
    </row>
    <row r="41" spans="1:8" x14ac:dyDescent="0.2">
      <c r="A41" s="5">
        <v>7</v>
      </c>
      <c r="B41" s="5" t="s">
        <v>1</v>
      </c>
      <c r="C41" s="5" t="s">
        <v>64</v>
      </c>
      <c r="D41">
        <v>0.32433333333333336</v>
      </c>
      <c r="E41">
        <f t="shared" si="3"/>
        <v>4.0019843618754485E-2</v>
      </c>
      <c r="F41">
        <f t="shared" si="4"/>
        <v>8.0039687237508955E-2</v>
      </c>
      <c r="G41">
        <f>AVERAGE(F41:F43)</f>
        <v>0.10200672352915753</v>
      </c>
      <c r="H41">
        <f>_xlfn.STDEV.S(F41:F43)</f>
        <v>2.2541837517338535E-2</v>
      </c>
    </row>
    <row r="42" spans="1:8" x14ac:dyDescent="0.2">
      <c r="A42" s="5">
        <v>8</v>
      </c>
      <c r="B42" s="5" t="s">
        <v>1</v>
      </c>
      <c r="C42" s="5" t="s">
        <v>64</v>
      </c>
      <c r="D42">
        <v>0.38600000000000001</v>
      </c>
      <c r="E42">
        <f t="shared" si="3"/>
        <v>5.0449018248236908E-2</v>
      </c>
      <c r="F42">
        <f t="shared" si="4"/>
        <v>0.10089803649647382</v>
      </c>
    </row>
    <row r="43" spans="1:8" x14ac:dyDescent="0.2">
      <c r="A43" s="5">
        <v>14</v>
      </c>
      <c r="B43" s="5" t="s">
        <v>1</v>
      </c>
      <c r="C43" s="5" t="s">
        <v>64</v>
      </c>
      <c r="D43">
        <v>0.45750000000000002</v>
      </c>
      <c r="E43">
        <f t="shared" si="3"/>
        <v>6.2541223426744924E-2</v>
      </c>
      <c r="F43">
        <f t="shared" si="4"/>
        <v>0.12508244685348985</v>
      </c>
    </row>
    <row r="44" spans="1:8" x14ac:dyDescent="0.2">
      <c r="A44" s="6">
        <v>10</v>
      </c>
      <c r="B44" s="6" t="s">
        <v>2</v>
      </c>
      <c r="C44" s="6" t="s">
        <v>64</v>
      </c>
      <c r="D44">
        <v>0.29799999999999999</v>
      </c>
      <c r="E44">
        <f t="shared" si="3"/>
        <v>3.5566304182380895E-2</v>
      </c>
      <c r="F44">
        <f t="shared" si="4"/>
        <v>7.113260836476179E-2</v>
      </c>
      <c r="G44">
        <f>AVERAGE(F44:F46)</f>
        <v>0.12044099436072919</v>
      </c>
      <c r="H44">
        <f>_xlfn.STDEV.S(F44:F46)</f>
        <v>5.3577686803750149E-2</v>
      </c>
    </row>
    <row r="45" spans="1:8" x14ac:dyDescent="0.2">
      <c r="A45" s="6">
        <v>20</v>
      </c>
      <c r="B45" s="6" t="s">
        <v>2</v>
      </c>
      <c r="C45" s="6" t="s">
        <v>64</v>
      </c>
      <c r="D45">
        <v>0.42099999999999999</v>
      </c>
      <c r="E45">
        <f t="shared" si="3"/>
        <v>5.6368279524429639E-2</v>
      </c>
      <c r="F45">
        <f t="shared" si="4"/>
        <v>0.11273655904885928</v>
      </c>
    </row>
    <row r="46" spans="1:8" x14ac:dyDescent="0.2">
      <c r="A46" s="6">
        <v>19</v>
      </c>
      <c r="B46" s="6" t="s">
        <v>2</v>
      </c>
      <c r="C46" s="6" t="s">
        <v>64</v>
      </c>
      <c r="D46">
        <v>0.6123333333333334</v>
      </c>
      <c r="E46">
        <f t="shared" si="3"/>
        <v>8.8726907834283247E-2</v>
      </c>
      <c r="F46">
        <f t="shared" si="4"/>
        <v>0.17745381566856649</v>
      </c>
    </row>
    <row r="47" spans="1:8" x14ac:dyDescent="0.2">
      <c r="A47" s="7">
        <v>31</v>
      </c>
      <c r="B47" s="7" t="s">
        <v>3</v>
      </c>
      <c r="C47" s="7" t="s">
        <v>64</v>
      </c>
      <c r="D47">
        <v>0.36733333333333335</v>
      </c>
      <c r="E47">
        <f t="shared" si="3"/>
        <v>4.729207890093412E-2</v>
      </c>
      <c r="F47">
        <f t="shared" si="4"/>
        <v>9.4584157801868241E-2</v>
      </c>
      <c r="G47">
        <f>AVERAGE(F47:F49)</f>
        <v>8.6879722489998326E-2</v>
      </c>
      <c r="H47">
        <f>_xlfn.STDEV.S(F47:F49)</f>
        <v>2.3570050843939417E-2</v>
      </c>
    </row>
    <row r="48" spans="1:8" x14ac:dyDescent="0.2">
      <c r="A48" s="7">
        <v>34</v>
      </c>
      <c r="B48" s="7" t="s">
        <v>3</v>
      </c>
      <c r="C48" s="7" t="s">
        <v>64</v>
      </c>
      <c r="D48">
        <v>0.26633333333333331</v>
      </c>
      <c r="E48">
        <f t="shared" si="3"/>
        <v>3.0210782075349375E-2</v>
      </c>
      <c r="F48">
        <f t="shared" si="4"/>
        <v>6.0421564150698749E-2</v>
      </c>
    </row>
    <row r="49" spans="1:8" x14ac:dyDescent="0.2">
      <c r="A49" s="7">
        <v>40</v>
      </c>
      <c r="B49" s="7" t="s">
        <v>3</v>
      </c>
      <c r="C49" s="7" t="s">
        <v>64</v>
      </c>
      <c r="D49">
        <v>0.39999999999999997</v>
      </c>
      <c r="E49">
        <f t="shared" si="3"/>
        <v>5.2816722758713998E-2</v>
      </c>
      <c r="F49">
        <f t="shared" si="4"/>
        <v>0.105633445517428</v>
      </c>
    </row>
    <row r="50" spans="1:8" x14ac:dyDescent="0.2">
      <c r="A50" s="3">
        <v>43</v>
      </c>
      <c r="B50" s="3" t="s">
        <v>63</v>
      </c>
      <c r="C50" s="3" t="s">
        <v>61</v>
      </c>
      <c r="D50">
        <v>0.50700000000000001</v>
      </c>
      <c r="E50">
        <f t="shared" si="3"/>
        <v>7.0912750088788931E-2</v>
      </c>
      <c r="F50">
        <f t="shared" si="4"/>
        <v>0.14182550017757786</v>
      </c>
      <c r="G50">
        <f>AVERAGE(F50:F52)</f>
        <v>0.20440054795447246</v>
      </c>
      <c r="H50">
        <f>_xlfn.STDEV.S(F50:F52)</f>
        <v>8.3849450482867099E-2</v>
      </c>
    </row>
    <row r="51" spans="1:8" x14ac:dyDescent="0.2">
      <c r="A51" s="3">
        <v>54</v>
      </c>
      <c r="B51" s="3" t="s">
        <v>63</v>
      </c>
      <c r="C51" s="3" t="s">
        <v>61</v>
      </c>
      <c r="D51">
        <v>0.97366666666666679</v>
      </c>
      <c r="E51">
        <f t="shared" si="3"/>
        <v>0.14983623377135871</v>
      </c>
      <c r="F51">
        <f t="shared" si="4"/>
        <v>0.29967246754271742</v>
      </c>
    </row>
    <row r="52" spans="1:8" x14ac:dyDescent="0.2">
      <c r="A52" s="3">
        <v>60</v>
      </c>
      <c r="B52" s="3" t="s">
        <v>63</v>
      </c>
      <c r="C52" s="3" t="s">
        <v>61</v>
      </c>
      <c r="D52">
        <v>0.59533333333333338</v>
      </c>
      <c r="E52">
        <f t="shared" si="3"/>
        <v>8.5851838071561062E-2</v>
      </c>
      <c r="F52">
        <f t="shared" si="4"/>
        <v>0.17170367614312212</v>
      </c>
    </row>
    <row r="53" spans="1:8" x14ac:dyDescent="0.2">
      <c r="A53" s="5">
        <v>3</v>
      </c>
      <c r="B53" s="5" t="s">
        <v>1</v>
      </c>
      <c r="C53" s="5" t="s">
        <v>61</v>
      </c>
      <c r="D53">
        <v>0.30600000000000005</v>
      </c>
      <c r="E53">
        <f t="shared" si="3"/>
        <v>3.6919278188367814E-2</v>
      </c>
      <c r="F53">
        <f t="shared" si="4"/>
        <v>7.3838556376735628E-2</v>
      </c>
      <c r="G53">
        <f>AVERAGE(F53:F55)</f>
        <v>0.12604080344106389</v>
      </c>
      <c r="H53">
        <f>_xlfn.STDEV.S(F53:F55)</f>
        <v>7.6150207484636787E-2</v>
      </c>
    </row>
    <row r="54" spans="1:8" x14ac:dyDescent="0.2">
      <c r="A54" s="5">
        <v>9</v>
      </c>
      <c r="B54" s="5" t="s">
        <v>1</v>
      </c>
      <c r="C54" s="5" t="s">
        <v>61</v>
      </c>
      <c r="D54">
        <v>0.35633333333333334</v>
      </c>
      <c r="E54">
        <f t="shared" si="3"/>
        <v>4.5431739642702119E-2</v>
      </c>
      <c r="F54">
        <f t="shared" si="4"/>
        <v>9.0863479285404225E-2</v>
      </c>
    </row>
    <row r="55" spans="1:8" x14ac:dyDescent="0.2">
      <c r="A55" s="5">
        <v>48</v>
      </c>
      <c r="B55" s="5" t="s">
        <v>1</v>
      </c>
      <c r="C55" s="5" t="s">
        <v>61</v>
      </c>
      <c r="D55">
        <v>0.71866666666666656</v>
      </c>
      <c r="E55">
        <f t="shared" si="3"/>
        <v>0.1067101873305259</v>
      </c>
      <c r="F55">
        <f t="shared" si="4"/>
        <v>0.21342037466105179</v>
      </c>
    </row>
    <row r="56" spans="1:8" x14ac:dyDescent="0.2">
      <c r="A56" s="6">
        <v>12</v>
      </c>
      <c r="B56" s="6" t="s">
        <v>2</v>
      </c>
      <c r="C56" s="6" t="s">
        <v>61</v>
      </c>
      <c r="D56">
        <v>0.46866666666666662</v>
      </c>
      <c r="E56">
        <f t="shared" si="3"/>
        <v>6.4429749643434966E-2</v>
      </c>
      <c r="F56">
        <f t="shared" si="4"/>
        <v>0.12885949928686993</v>
      </c>
      <c r="G56">
        <f>AVERAGE(F56:F58)</f>
        <v>0.12829576011770874</v>
      </c>
      <c r="H56">
        <f>_xlfn.STDEV.S(F56:F58)</f>
        <v>4.9780562715132905E-2</v>
      </c>
    </row>
    <row r="57" spans="1:8" x14ac:dyDescent="0.2">
      <c r="A57" s="6">
        <v>16</v>
      </c>
      <c r="B57" s="6" t="s">
        <v>2</v>
      </c>
      <c r="C57" s="6" t="s">
        <v>61</v>
      </c>
      <c r="D57">
        <v>0.31900000000000001</v>
      </c>
      <c r="E57">
        <f t="shared" si="3"/>
        <v>3.9117860948096536E-2</v>
      </c>
      <c r="F57">
        <f t="shared" si="4"/>
        <v>7.8235721896193072E-2</v>
      </c>
    </row>
    <row r="58" spans="1:8" x14ac:dyDescent="0.2">
      <c r="A58" s="6">
        <v>41</v>
      </c>
      <c r="B58" s="6" t="s">
        <v>2</v>
      </c>
      <c r="C58" s="6" t="s">
        <v>61</v>
      </c>
      <c r="D58">
        <v>0.6133333333333334</v>
      </c>
      <c r="E58">
        <f t="shared" si="3"/>
        <v>8.8896029585031608E-2</v>
      </c>
      <c r="F58">
        <f t="shared" si="4"/>
        <v>0.17779205917006322</v>
      </c>
    </row>
    <row r="59" spans="1:8" x14ac:dyDescent="0.2">
      <c r="A59" s="7">
        <v>35</v>
      </c>
      <c r="B59" s="7" t="s">
        <v>3</v>
      </c>
      <c r="C59" s="7" t="s">
        <v>61</v>
      </c>
      <c r="D59">
        <v>0.35066666666666668</v>
      </c>
      <c r="E59">
        <f t="shared" si="3"/>
        <v>4.447338305512806E-2</v>
      </c>
      <c r="F59">
        <f t="shared" si="4"/>
        <v>8.8946766110256134E-2</v>
      </c>
      <c r="G59">
        <f>AVERAGE(F59:F61)</f>
        <v>8.8946766110256134E-2</v>
      </c>
      <c r="H59" t="e">
        <f>_xlfn.STDEV.S(F59,F61)</f>
        <v>#DIV/0!</v>
      </c>
    </row>
    <row r="60" spans="1:8" x14ac:dyDescent="0.2">
      <c r="A60" s="7">
        <v>33</v>
      </c>
      <c r="B60" s="7" t="s">
        <v>3</v>
      </c>
      <c r="C60" s="7" t="s">
        <v>61</v>
      </c>
      <c r="D60" t="s">
        <v>62</v>
      </c>
    </row>
    <row r="61" spans="1:8" x14ac:dyDescent="0.2">
      <c r="A61" s="7">
        <v>32</v>
      </c>
      <c r="B61" s="7" t="s">
        <v>3</v>
      </c>
      <c r="C61" s="7" t="s">
        <v>61</v>
      </c>
      <c r="D61" s="27" t="s">
        <v>60</v>
      </c>
      <c r="E61" s="26"/>
      <c r="F61" s="26"/>
    </row>
  </sheetData>
  <mergeCells count="1">
    <mergeCell ref="L6:N6"/>
  </mergeCells>
  <phoneticPr fontId="4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C513E-011E-B443-9D3B-8244979A8156}">
  <dimension ref="A1:AB63"/>
  <sheetViews>
    <sheetView zoomScale="84" zoomScaleNormal="70" workbookViewId="0">
      <selection sqref="A1:H1"/>
    </sheetView>
  </sheetViews>
  <sheetFormatPr baseColWidth="10" defaultColWidth="8.83203125" defaultRowHeight="15" x14ac:dyDescent="0.2"/>
  <cols>
    <col min="5" max="5" width="12.6640625" customWidth="1"/>
    <col min="6" max="8" width="14" customWidth="1"/>
    <col min="9" max="9" width="8.83203125" style="25"/>
    <col min="11" max="11" width="14.5" customWidth="1"/>
  </cols>
  <sheetData>
    <row r="1" spans="1:28" s="2" customFormat="1" ht="64" x14ac:dyDescent="0.2">
      <c r="A1" s="35" t="s">
        <v>0</v>
      </c>
      <c r="B1" s="35" t="s">
        <v>114</v>
      </c>
      <c r="C1" s="35" t="s">
        <v>103</v>
      </c>
      <c r="D1" s="19" t="s">
        <v>115</v>
      </c>
      <c r="E1" s="19" t="s">
        <v>116</v>
      </c>
      <c r="F1" s="19" t="s">
        <v>117</v>
      </c>
      <c r="G1" s="19" t="s">
        <v>76</v>
      </c>
      <c r="H1" s="19" t="s">
        <v>75</v>
      </c>
      <c r="I1" s="1"/>
      <c r="N1" s="18" t="s">
        <v>112</v>
      </c>
      <c r="O1"/>
      <c r="P1"/>
      <c r="Q1"/>
      <c r="R1"/>
      <c r="S1"/>
      <c r="T1"/>
      <c r="U1"/>
      <c r="V1"/>
      <c r="W1"/>
      <c r="X1"/>
      <c r="Y1"/>
      <c r="Z1"/>
      <c r="AA1"/>
      <c r="AB1"/>
    </row>
    <row r="2" spans="1:28" ht="16" x14ac:dyDescent="0.2">
      <c r="A2" s="3">
        <v>52</v>
      </c>
      <c r="B2" s="3" t="s">
        <v>63</v>
      </c>
      <c r="C2" s="3" t="s">
        <v>68</v>
      </c>
      <c r="D2">
        <v>0.47066666666666701</v>
      </c>
      <c r="E2" s="4">
        <f t="shared" ref="E2:E61" si="0">(D2-0.0211)/0.6519</f>
        <v>0.68962519813877432</v>
      </c>
      <c r="F2">
        <f>E2*100/50</f>
        <v>1.3792503962775486</v>
      </c>
      <c r="G2">
        <f>AVERAGE(F2:F4)</f>
        <v>1.2585774914352921</v>
      </c>
      <c r="H2">
        <f>_xlfn.STDEV.S(F2:F4)</f>
        <v>0.13209240593111476</v>
      </c>
      <c r="K2" s="34" t="s">
        <v>77</v>
      </c>
      <c r="L2" s="31"/>
      <c r="N2" s="18"/>
      <c r="O2" s="47" t="s">
        <v>113</v>
      </c>
      <c r="P2" s="47"/>
      <c r="Q2" s="47"/>
      <c r="R2" s="18"/>
    </row>
    <row r="3" spans="1:28" x14ac:dyDescent="0.2">
      <c r="A3" s="3">
        <v>53</v>
      </c>
      <c r="B3" s="3" t="s">
        <v>63</v>
      </c>
      <c r="C3" s="3" t="s">
        <v>68</v>
      </c>
      <c r="D3">
        <v>0.438</v>
      </c>
      <c r="E3" s="4">
        <f t="shared" si="0"/>
        <v>0.639515263077159</v>
      </c>
      <c r="F3">
        <f t="shared" ref="F3:F61" si="1">E3*100/50</f>
        <v>1.279030526154318</v>
      </c>
      <c r="G3" s="4"/>
      <c r="H3" s="4"/>
      <c r="N3" s="18" t="s">
        <v>83</v>
      </c>
      <c r="O3" s="18" t="s">
        <v>109</v>
      </c>
      <c r="P3" s="18" t="s">
        <v>110</v>
      </c>
      <c r="Q3" s="18" t="s">
        <v>111</v>
      </c>
      <c r="R3" s="18" t="s">
        <v>84</v>
      </c>
    </row>
    <row r="4" spans="1:28" x14ac:dyDescent="0.2">
      <c r="A4" s="3">
        <v>56</v>
      </c>
      <c r="B4" s="3" t="s">
        <v>63</v>
      </c>
      <c r="C4" s="3" t="s">
        <v>68</v>
      </c>
      <c r="D4">
        <v>0.38533333333333336</v>
      </c>
      <c r="E4" s="4">
        <f t="shared" si="0"/>
        <v>0.55872577593700468</v>
      </c>
      <c r="F4">
        <f t="shared" si="1"/>
        <v>1.1174515518740094</v>
      </c>
      <c r="G4" s="4"/>
      <c r="H4" s="4"/>
      <c r="N4" s="10">
        <v>2</v>
      </c>
      <c r="O4" s="29">
        <v>1.252</v>
      </c>
      <c r="P4" s="29">
        <v>1.333</v>
      </c>
      <c r="Q4" s="29">
        <v>1.34</v>
      </c>
      <c r="R4">
        <f>AVERAGE(O4:Q4)</f>
        <v>1.3083333333333333</v>
      </c>
      <c r="AB4" s="2"/>
    </row>
    <row r="5" spans="1:28" x14ac:dyDescent="0.2">
      <c r="A5" s="5">
        <v>5</v>
      </c>
      <c r="B5" s="5" t="s">
        <v>1</v>
      </c>
      <c r="C5" s="5" t="s">
        <v>68</v>
      </c>
      <c r="D5">
        <v>0.39</v>
      </c>
      <c r="E5" s="4">
        <f t="shared" si="0"/>
        <v>0.5658843380886639</v>
      </c>
      <c r="F5">
        <f t="shared" si="1"/>
        <v>1.1317686761773278</v>
      </c>
      <c r="G5">
        <f t="shared" ref="G5" si="2">AVERAGE(F5:F7)</f>
        <v>1.0584786351008162</v>
      </c>
      <c r="H5">
        <f t="shared" ref="H5" si="3">_xlfn.STDEV.S(F5:F7)</f>
        <v>6.4063506289852787E-2</v>
      </c>
      <c r="N5" s="10">
        <v>1</v>
      </c>
      <c r="O5" s="29">
        <v>0.69899999999999995</v>
      </c>
      <c r="P5" s="29">
        <v>0.70799999999999996</v>
      </c>
      <c r="Q5" s="29">
        <v>0.71399999999999997</v>
      </c>
      <c r="R5">
        <f t="shared" ref="R5:R12" si="4">AVERAGE(O5:Q5)</f>
        <v>0.70699999999999996</v>
      </c>
    </row>
    <row r="6" spans="1:28" x14ac:dyDescent="0.2">
      <c r="A6" s="5">
        <v>44</v>
      </c>
      <c r="B6" s="5" t="s">
        <v>1</v>
      </c>
      <c r="C6" s="5" t="s">
        <v>68</v>
      </c>
      <c r="D6">
        <v>0.35133333333333328</v>
      </c>
      <c r="E6" s="4">
        <f t="shared" si="0"/>
        <v>0.50657053740348712</v>
      </c>
      <c r="F6">
        <f t="shared" si="1"/>
        <v>1.0131410748069742</v>
      </c>
      <c r="G6" s="4"/>
      <c r="H6" s="4"/>
      <c r="N6" s="10">
        <v>0.5</v>
      </c>
      <c r="O6" s="29">
        <v>0.35199999999999998</v>
      </c>
      <c r="P6" s="29">
        <v>0.34799999999999998</v>
      </c>
      <c r="Q6" s="29">
        <v>0.33700000000000002</v>
      </c>
      <c r="R6">
        <f t="shared" si="4"/>
        <v>0.34566666666666662</v>
      </c>
    </row>
    <row r="7" spans="1:28" x14ac:dyDescent="0.2">
      <c r="A7" s="5">
        <v>49</v>
      </c>
      <c r="B7" s="5" t="s">
        <v>1</v>
      </c>
      <c r="C7" s="5" t="s">
        <v>68</v>
      </c>
      <c r="D7">
        <v>0.35699999999999998</v>
      </c>
      <c r="E7" s="4">
        <f t="shared" si="0"/>
        <v>0.51526307715907338</v>
      </c>
      <c r="F7">
        <f t="shared" si="1"/>
        <v>1.0305261543181468</v>
      </c>
      <c r="G7" s="4"/>
      <c r="H7" s="4"/>
      <c r="K7" s="18" t="s">
        <v>78</v>
      </c>
      <c r="N7" s="10">
        <v>0.25</v>
      </c>
      <c r="O7" s="29">
        <v>0.19</v>
      </c>
      <c r="P7" s="29">
        <v>0.2</v>
      </c>
      <c r="Q7" s="29">
        <v>0.15</v>
      </c>
      <c r="R7">
        <f t="shared" si="4"/>
        <v>0.18000000000000002</v>
      </c>
    </row>
    <row r="8" spans="1:28" x14ac:dyDescent="0.2">
      <c r="A8" s="6">
        <v>23</v>
      </c>
      <c r="B8" s="6" t="s">
        <v>2</v>
      </c>
      <c r="C8" s="6" t="s">
        <v>68</v>
      </c>
      <c r="D8">
        <v>0.57066666666666666</v>
      </c>
      <c r="E8" s="4">
        <f t="shared" si="0"/>
        <v>0.84302295853147202</v>
      </c>
      <c r="F8">
        <f t="shared" si="1"/>
        <v>1.686045917062944</v>
      </c>
      <c r="G8">
        <f t="shared" ref="G8" si="5">AVERAGE(F8:F10)</f>
        <v>1.4194746978916328</v>
      </c>
      <c r="H8">
        <f t="shared" ref="H8" si="6">_xlfn.STDEV.S(F8:F10)</f>
        <v>0.23130097538959199</v>
      </c>
      <c r="K8" s="3" t="s">
        <v>63</v>
      </c>
      <c r="L8" t="s">
        <v>79</v>
      </c>
      <c r="N8" s="10">
        <v>0.125</v>
      </c>
      <c r="O8" s="29">
        <v>9.2999999999999999E-2</v>
      </c>
      <c r="P8" s="29">
        <v>0.106</v>
      </c>
      <c r="Q8" s="29">
        <v>0.12</v>
      </c>
      <c r="R8">
        <f t="shared" si="4"/>
        <v>0.10633333333333334</v>
      </c>
    </row>
    <row r="9" spans="1:28" x14ac:dyDescent="0.2">
      <c r="A9" s="6">
        <v>24</v>
      </c>
      <c r="B9" s="6" t="s">
        <v>2</v>
      </c>
      <c r="C9" s="6" t="s">
        <v>68</v>
      </c>
      <c r="D9">
        <v>0.44500000000000006</v>
      </c>
      <c r="E9" s="4">
        <f t="shared" si="0"/>
        <v>0.65025310630464805</v>
      </c>
      <c r="F9">
        <f t="shared" si="1"/>
        <v>1.3005062126092961</v>
      </c>
      <c r="G9" s="4"/>
      <c r="H9" s="4"/>
      <c r="K9" s="5" t="s">
        <v>1</v>
      </c>
      <c r="L9" t="s">
        <v>80</v>
      </c>
      <c r="N9" s="10">
        <v>6.25E-2</v>
      </c>
      <c r="O9" s="29">
        <v>9.6000000000000002E-2</v>
      </c>
      <c r="P9" s="29">
        <v>7.9000000000000001E-2</v>
      </c>
      <c r="Q9" s="29">
        <v>6.3E-2</v>
      </c>
      <c r="R9">
        <f t="shared" si="4"/>
        <v>7.9333333333333325E-2</v>
      </c>
    </row>
    <row r="10" spans="1:28" x14ac:dyDescent="0.2">
      <c r="A10" s="6">
        <v>25</v>
      </c>
      <c r="B10" s="6" t="s">
        <v>2</v>
      </c>
      <c r="C10" s="6" t="s">
        <v>68</v>
      </c>
      <c r="D10">
        <v>0.43566666666666665</v>
      </c>
      <c r="E10" s="4">
        <f t="shared" si="0"/>
        <v>0.63593598200132939</v>
      </c>
      <c r="F10">
        <f t="shared" si="1"/>
        <v>1.2718719640026588</v>
      </c>
      <c r="G10" s="4"/>
      <c r="H10" s="4"/>
      <c r="K10" s="6" t="s">
        <v>2</v>
      </c>
      <c r="L10" t="s">
        <v>81</v>
      </c>
      <c r="N10" s="10">
        <v>3.125E-2</v>
      </c>
      <c r="O10" s="29">
        <v>2.1999999999999999E-2</v>
      </c>
      <c r="P10" s="29">
        <v>2.1000000000000001E-2</v>
      </c>
      <c r="Q10" s="29">
        <v>0.05</v>
      </c>
      <c r="R10">
        <f t="shared" si="4"/>
        <v>3.1E-2</v>
      </c>
    </row>
    <row r="11" spans="1:28" x14ac:dyDescent="0.2">
      <c r="A11" s="7">
        <v>37</v>
      </c>
      <c r="B11" s="7" t="s">
        <v>3</v>
      </c>
      <c r="C11" s="7" t="s">
        <v>68</v>
      </c>
      <c r="D11">
        <v>0.45766666666666672</v>
      </c>
      <c r="E11" s="4">
        <f t="shared" si="0"/>
        <v>0.66968348928772314</v>
      </c>
      <c r="F11">
        <f t="shared" si="1"/>
        <v>1.3393669785754463</v>
      </c>
      <c r="G11">
        <f t="shared" ref="G11" si="7">AVERAGE(F11:F13)</f>
        <v>1.455778834517905</v>
      </c>
      <c r="H11">
        <f t="shared" ref="H11" si="8">_xlfn.STDEV.S(F11:F13)</f>
        <v>0.12146581599611822</v>
      </c>
      <c r="K11" s="7" t="s">
        <v>3</v>
      </c>
      <c r="L11" t="s">
        <v>82</v>
      </c>
      <c r="N11" s="10">
        <v>1.5625E-2</v>
      </c>
      <c r="O11" s="29">
        <v>0.02</v>
      </c>
      <c r="P11" s="29">
        <v>2.5999999999999999E-2</v>
      </c>
      <c r="Q11" s="29">
        <v>0.01</v>
      </c>
      <c r="R11">
        <f t="shared" si="4"/>
        <v>1.8666666666666668E-2</v>
      </c>
    </row>
    <row r="12" spans="1:28" x14ac:dyDescent="0.2">
      <c r="A12" s="7">
        <v>38</v>
      </c>
      <c r="B12" s="7" t="s">
        <v>3</v>
      </c>
      <c r="C12" s="7" t="s">
        <v>68</v>
      </c>
      <c r="D12">
        <v>0.49250000000000005</v>
      </c>
      <c r="E12" s="4">
        <f t="shared" si="0"/>
        <v>0.7231170424911797</v>
      </c>
      <c r="F12">
        <f t="shared" si="1"/>
        <v>1.4462340849823594</v>
      </c>
      <c r="G12" s="4"/>
      <c r="H12" s="4"/>
      <c r="N12" s="10">
        <v>7.7999999999999996E-3</v>
      </c>
      <c r="O12" s="29">
        <v>1.7999999999999999E-2</v>
      </c>
      <c r="P12" s="29">
        <v>2.1999999999999999E-2</v>
      </c>
      <c r="Q12" s="29">
        <v>8.9999999999999993E-3</v>
      </c>
      <c r="R12">
        <f t="shared" si="4"/>
        <v>1.6333333333333332E-2</v>
      </c>
    </row>
    <row r="13" spans="1:28" x14ac:dyDescent="0.2">
      <c r="A13" s="7">
        <v>39</v>
      </c>
      <c r="B13" s="7" t="s">
        <v>3</v>
      </c>
      <c r="C13" s="7" t="s">
        <v>68</v>
      </c>
      <c r="D13">
        <v>0.53666666666666674</v>
      </c>
      <c r="E13" s="4">
        <f t="shared" si="0"/>
        <v>0.7908677199979548</v>
      </c>
      <c r="F13">
        <f t="shared" si="1"/>
        <v>1.5817354399959094</v>
      </c>
      <c r="G13" s="4"/>
      <c r="H13" s="4"/>
    </row>
    <row r="14" spans="1:28" x14ac:dyDescent="0.2">
      <c r="A14" s="32">
        <v>51</v>
      </c>
      <c r="B14" s="3" t="s">
        <v>63</v>
      </c>
      <c r="C14" s="3" t="s">
        <v>67</v>
      </c>
      <c r="D14">
        <v>0.34366666666666662</v>
      </c>
      <c r="E14" s="4">
        <f t="shared" si="0"/>
        <v>0.49481004244004695</v>
      </c>
      <c r="F14">
        <f t="shared" si="1"/>
        <v>0.9896200848800939</v>
      </c>
      <c r="G14">
        <f t="shared" ref="G14" si="9">AVERAGE(F14:F16)</f>
        <v>1.3373216751035433</v>
      </c>
      <c r="H14">
        <f t="shared" ref="H14" si="10">_xlfn.STDEV.S(F14:F16)</f>
        <v>0.36286704150771726</v>
      </c>
    </row>
    <row r="15" spans="1:28" x14ac:dyDescent="0.2">
      <c r="A15" s="32">
        <v>47</v>
      </c>
      <c r="B15" s="3" t="s">
        <v>63</v>
      </c>
      <c r="C15" s="3" t="s">
        <v>67</v>
      </c>
      <c r="D15">
        <v>0.57966666666666666</v>
      </c>
      <c r="E15" s="4">
        <f t="shared" si="0"/>
        <v>0.85682875696681493</v>
      </c>
      <c r="F15">
        <f t="shared" si="1"/>
        <v>1.7136575139336299</v>
      </c>
      <c r="G15" s="4"/>
      <c r="H15" s="4"/>
    </row>
    <row r="16" spans="1:28" x14ac:dyDescent="0.2">
      <c r="A16" s="32">
        <v>57</v>
      </c>
      <c r="B16" s="3" t="s">
        <v>63</v>
      </c>
      <c r="C16" s="3" t="s">
        <v>67</v>
      </c>
      <c r="D16">
        <v>0.44766666666666666</v>
      </c>
      <c r="E16" s="4">
        <f t="shared" si="0"/>
        <v>0.6543437132484532</v>
      </c>
      <c r="F16">
        <f t="shared" si="1"/>
        <v>1.3086874264969064</v>
      </c>
      <c r="G16" s="4"/>
      <c r="H16" s="4"/>
    </row>
    <row r="17" spans="1:8" x14ac:dyDescent="0.2">
      <c r="A17" s="5">
        <v>1</v>
      </c>
      <c r="B17" s="5" t="s">
        <v>1</v>
      </c>
      <c r="C17" s="5" t="s">
        <v>67</v>
      </c>
      <c r="D17">
        <v>0.46166666666666667</v>
      </c>
      <c r="E17" s="4">
        <f t="shared" si="0"/>
        <v>0.67581939970343097</v>
      </c>
      <c r="F17">
        <f t="shared" si="1"/>
        <v>1.3516387994068619</v>
      </c>
      <c r="G17">
        <f t="shared" ref="G17" si="11">AVERAGE(F17:F19)</f>
        <v>1.2023316459579689</v>
      </c>
      <c r="H17">
        <f t="shared" ref="H17" si="12">_xlfn.STDEV.S(F17:F19)</f>
        <v>0.18399491375039534</v>
      </c>
    </row>
    <row r="18" spans="1:8" x14ac:dyDescent="0.2">
      <c r="A18" s="5">
        <v>11</v>
      </c>
      <c r="B18" s="5" t="s">
        <v>1</v>
      </c>
      <c r="C18" s="5" t="s">
        <v>67</v>
      </c>
      <c r="D18">
        <v>0.43133333333333335</v>
      </c>
      <c r="E18" s="4">
        <f t="shared" si="0"/>
        <v>0.62928874571764581</v>
      </c>
      <c r="F18">
        <f t="shared" si="1"/>
        <v>1.2585774914352916</v>
      </c>
      <c r="G18" s="4"/>
      <c r="H18" s="4"/>
    </row>
    <row r="19" spans="1:8" x14ac:dyDescent="0.2">
      <c r="A19" s="5">
        <v>46</v>
      </c>
      <c r="B19" s="5" t="s">
        <v>1</v>
      </c>
      <c r="C19" s="5" t="s">
        <v>67</v>
      </c>
      <c r="D19">
        <v>0.34600000000000003</v>
      </c>
      <c r="E19" s="4">
        <f t="shared" si="0"/>
        <v>0.49838932351587667</v>
      </c>
      <c r="F19">
        <f t="shared" si="1"/>
        <v>0.99677864703175334</v>
      </c>
      <c r="G19" s="4"/>
      <c r="H19" s="4"/>
    </row>
    <row r="20" spans="1:8" x14ac:dyDescent="0.2">
      <c r="A20" s="6">
        <v>15</v>
      </c>
      <c r="B20" s="6" t="s">
        <v>2</v>
      </c>
      <c r="C20" s="6" t="s">
        <v>67</v>
      </c>
      <c r="D20">
        <v>0.45599999999999996</v>
      </c>
      <c r="E20" s="4">
        <f t="shared" si="0"/>
        <v>0.66712685994784471</v>
      </c>
      <c r="F20">
        <f t="shared" si="1"/>
        <v>1.3342537198956892</v>
      </c>
      <c r="G20">
        <f t="shared" ref="G20" si="13">AVERAGE(F20:F22)</f>
        <v>1.2957338378415229</v>
      </c>
      <c r="H20">
        <f t="shared" ref="H20" si="14">_xlfn.STDEV.S(F20:F22)</f>
        <v>3.3550666731377438E-2</v>
      </c>
    </row>
    <row r="21" spans="1:8" x14ac:dyDescent="0.2">
      <c r="A21" s="6">
        <v>22</v>
      </c>
      <c r="B21" s="6" t="s">
        <v>2</v>
      </c>
      <c r="C21" s="6" t="s">
        <v>67</v>
      </c>
      <c r="D21">
        <v>0.4383333333333333</v>
      </c>
      <c r="E21" s="4">
        <f t="shared" si="0"/>
        <v>0.64002658894513464</v>
      </c>
      <c r="F21">
        <f t="shared" si="1"/>
        <v>1.2800531778902693</v>
      </c>
      <c r="G21" s="4"/>
      <c r="H21" s="4"/>
    </row>
    <row r="22" spans="1:8" x14ac:dyDescent="0.2">
      <c r="A22" s="6">
        <v>21</v>
      </c>
      <c r="B22" s="6" t="s">
        <v>2</v>
      </c>
      <c r="C22" s="6" t="s">
        <v>67</v>
      </c>
      <c r="D22">
        <v>0.436</v>
      </c>
      <c r="E22" s="4">
        <f t="shared" si="0"/>
        <v>0.63644730786930503</v>
      </c>
      <c r="F22">
        <f t="shared" si="1"/>
        <v>1.2728946157386101</v>
      </c>
      <c r="G22" s="4"/>
      <c r="H22" s="4"/>
    </row>
    <row r="23" spans="1:8" x14ac:dyDescent="0.2">
      <c r="A23" s="7">
        <v>36</v>
      </c>
      <c r="B23" s="7" t="s">
        <v>3</v>
      </c>
      <c r="C23" s="7" t="s">
        <v>67</v>
      </c>
      <c r="D23">
        <v>0.49366666666666664</v>
      </c>
      <c r="E23" s="4">
        <f t="shared" si="0"/>
        <v>0.72490668302909433</v>
      </c>
      <c r="F23">
        <f t="shared" si="1"/>
        <v>1.4498133660581884</v>
      </c>
      <c r="G23">
        <f t="shared" ref="G23" si="15">AVERAGE(F23:F25)</f>
        <v>1.4770840790168906</v>
      </c>
      <c r="H23">
        <f t="shared" ref="H23" si="16">_xlfn.STDEV.S(F23:F25)</f>
        <v>0.13200660720428986</v>
      </c>
    </row>
    <row r="24" spans="1:8" x14ac:dyDescent="0.2">
      <c r="A24" s="7">
        <v>29</v>
      </c>
      <c r="B24" s="7" t="s">
        <v>3</v>
      </c>
      <c r="C24" s="7" t="s">
        <v>67</v>
      </c>
      <c r="D24">
        <v>0.46466666666666673</v>
      </c>
      <c r="E24" s="4">
        <f t="shared" si="0"/>
        <v>0.68042133251521197</v>
      </c>
      <c r="F24">
        <f t="shared" si="1"/>
        <v>1.3608426650304239</v>
      </c>
      <c r="G24" s="4"/>
      <c r="H24" s="4"/>
    </row>
    <row r="25" spans="1:8" x14ac:dyDescent="0.2">
      <c r="A25" s="7">
        <v>28</v>
      </c>
      <c r="B25" s="7" t="s">
        <v>3</v>
      </c>
      <c r="C25" s="7" t="s">
        <v>67</v>
      </c>
      <c r="D25">
        <v>0.54933333333333334</v>
      </c>
      <c r="E25" s="4">
        <f t="shared" si="0"/>
        <v>0.81029810298102978</v>
      </c>
      <c r="F25">
        <f t="shared" si="1"/>
        <v>1.6205962059620596</v>
      </c>
      <c r="G25" s="4"/>
      <c r="H25" s="4"/>
    </row>
    <row r="26" spans="1:8" x14ac:dyDescent="0.2">
      <c r="A26" s="32">
        <v>42</v>
      </c>
      <c r="B26" s="3" t="s">
        <v>63</v>
      </c>
      <c r="C26" s="3" t="s">
        <v>65</v>
      </c>
      <c r="D26">
        <v>0.41433333333333328</v>
      </c>
      <c r="E26" s="4">
        <f t="shared" si="0"/>
        <v>0.60321112645088704</v>
      </c>
      <c r="F26">
        <f t="shared" si="1"/>
        <v>1.2064222529017741</v>
      </c>
      <c r="G26">
        <f t="shared" ref="G26" si="17">AVERAGE(F26:F28)</f>
        <v>1.1573349695761108</v>
      </c>
      <c r="H26">
        <f t="shared" ref="H26" si="18">_xlfn.STDEV.S(F26:F28)</f>
        <v>0.31783252574821563</v>
      </c>
    </row>
    <row r="27" spans="1:8" x14ac:dyDescent="0.2">
      <c r="A27" s="32">
        <v>50</v>
      </c>
      <c r="B27" s="3" t="s">
        <v>63</v>
      </c>
      <c r="C27" s="3" t="s">
        <v>65</v>
      </c>
      <c r="D27">
        <v>0.28766666666666668</v>
      </c>
      <c r="E27" s="4">
        <f t="shared" si="0"/>
        <v>0.40890729662013603</v>
      </c>
      <c r="F27">
        <f t="shared" si="1"/>
        <v>0.81781459324027206</v>
      </c>
      <c r="G27" s="4"/>
      <c r="H27" s="4"/>
    </row>
    <row r="28" spans="1:8" x14ac:dyDescent="0.2">
      <c r="A28" s="32">
        <v>55</v>
      </c>
      <c r="B28" s="3" t="s">
        <v>63</v>
      </c>
      <c r="C28" s="3" t="s">
        <v>65</v>
      </c>
      <c r="D28">
        <v>0.49300000000000005</v>
      </c>
      <c r="E28" s="4">
        <f t="shared" si="0"/>
        <v>0.72388403129314316</v>
      </c>
      <c r="F28">
        <f t="shared" si="1"/>
        <v>1.4477680625862863</v>
      </c>
      <c r="G28" s="4"/>
      <c r="H28" s="4"/>
    </row>
    <row r="29" spans="1:8" x14ac:dyDescent="0.2">
      <c r="A29" s="5">
        <v>2</v>
      </c>
      <c r="B29" s="5" t="s">
        <v>1</v>
      </c>
      <c r="C29" s="5" t="s">
        <v>65</v>
      </c>
      <c r="D29">
        <v>0.46600000000000003</v>
      </c>
      <c r="E29" s="4">
        <f t="shared" si="0"/>
        <v>0.68246663598711454</v>
      </c>
      <c r="F29">
        <f t="shared" si="1"/>
        <v>1.3649332719742291</v>
      </c>
      <c r="G29">
        <f t="shared" ref="G29" si="19">AVERAGE(F29:F31)</f>
        <v>1.1670501610676483</v>
      </c>
      <c r="H29">
        <f t="shared" ref="H29" si="20">_xlfn.STDEV.S(F29:F31)</f>
        <v>0.23051044245500593</v>
      </c>
    </row>
    <row r="30" spans="1:8" x14ac:dyDescent="0.2">
      <c r="A30" s="5">
        <v>4</v>
      </c>
      <c r="B30" s="5" t="s">
        <v>1</v>
      </c>
      <c r="C30" s="5" t="s">
        <v>65</v>
      </c>
      <c r="D30">
        <v>0.41949999999999998</v>
      </c>
      <c r="E30" s="4">
        <f t="shared" si="0"/>
        <v>0.61113667740450983</v>
      </c>
      <c r="F30">
        <f t="shared" si="1"/>
        <v>1.2222733548090197</v>
      </c>
      <c r="G30" s="4"/>
      <c r="H30" s="4"/>
    </row>
    <row r="31" spans="1:8" x14ac:dyDescent="0.2">
      <c r="A31" s="5">
        <v>6</v>
      </c>
      <c r="B31" s="5" t="s">
        <v>1</v>
      </c>
      <c r="C31" s="5" t="s">
        <v>65</v>
      </c>
      <c r="D31">
        <v>0.31900000000000001</v>
      </c>
      <c r="E31" s="4">
        <f t="shared" si="0"/>
        <v>0.45697192820984811</v>
      </c>
      <c r="F31">
        <f t="shared" si="1"/>
        <v>0.91394385641969622</v>
      </c>
      <c r="G31" s="4"/>
      <c r="H31" s="4"/>
    </row>
    <row r="32" spans="1:8" x14ac:dyDescent="0.2">
      <c r="A32" s="6">
        <v>13</v>
      </c>
      <c r="B32" s="6" t="s">
        <v>2</v>
      </c>
      <c r="C32" s="6" t="s">
        <v>65</v>
      </c>
      <c r="D32">
        <v>0.56366666666666665</v>
      </c>
      <c r="E32" s="4">
        <f t="shared" si="0"/>
        <v>0.83228511530398319</v>
      </c>
      <c r="F32">
        <f t="shared" si="1"/>
        <v>1.6645702306079664</v>
      </c>
      <c r="G32">
        <f t="shared" ref="G32" si="21">AVERAGE(F32:F34)</f>
        <v>1.3311857646878356</v>
      </c>
      <c r="H32">
        <f t="shared" ref="H32" si="22">_xlfn.STDEV.S(F32:F34)</f>
        <v>0.295381761549246</v>
      </c>
    </row>
    <row r="33" spans="1:8" x14ac:dyDescent="0.2">
      <c r="A33" s="6">
        <v>17</v>
      </c>
      <c r="B33" s="6" t="s">
        <v>2</v>
      </c>
      <c r="C33" s="6" t="s">
        <v>65</v>
      </c>
      <c r="D33">
        <v>0.38033333333333336</v>
      </c>
      <c r="E33" s="4">
        <f t="shared" si="0"/>
        <v>0.5510558879173697</v>
      </c>
      <c r="F33">
        <f t="shared" si="1"/>
        <v>1.1021117758347394</v>
      </c>
      <c r="G33" s="4"/>
      <c r="H33" s="4"/>
    </row>
    <row r="34" spans="1:8" x14ac:dyDescent="0.2">
      <c r="A34" s="6">
        <v>18</v>
      </c>
      <c r="B34" s="6" t="s">
        <v>2</v>
      </c>
      <c r="C34" s="6" t="s">
        <v>65</v>
      </c>
      <c r="D34">
        <v>0.42099999999999999</v>
      </c>
      <c r="E34" s="4">
        <f t="shared" si="0"/>
        <v>0.61343764381040033</v>
      </c>
      <c r="F34">
        <f t="shared" si="1"/>
        <v>1.2268752876208007</v>
      </c>
      <c r="G34" s="4"/>
      <c r="H34" s="4"/>
    </row>
    <row r="35" spans="1:8" x14ac:dyDescent="0.2">
      <c r="A35" s="7">
        <v>26</v>
      </c>
      <c r="B35" s="7" t="s">
        <v>3</v>
      </c>
      <c r="C35" s="7" t="s">
        <v>65</v>
      </c>
      <c r="D35">
        <v>0.61599999999999999</v>
      </c>
      <c r="E35" s="4">
        <f t="shared" si="0"/>
        <v>0.91256327657616187</v>
      </c>
      <c r="F35">
        <f t="shared" si="1"/>
        <v>1.8251265531523237</v>
      </c>
      <c r="G35">
        <f t="shared" ref="G35" si="23">AVERAGE(F35:F37)</f>
        <v>1.6853641492389766</v>
      </c>
      <c r="H35">
        <f t="shared" ref="H35" si="24">_xlfn.STDEV.S(F35:F37)</f>
        <v>0.23152919619359685</v>
      </c>
    </row>
    <row r="36" spans="1:8" x14ac:dyDescent="0.2">
      <c r="A36" s="7">
        <v>27</v>
      </c>
      <c r="B36" s="7" t="s">
        <v>3</v>
      </c>
      <c r="C36" s="7" t="s">
        <v>65</v>
      </c>
      <c r="D36">
        <v>0.61199999999999999</v>
      </c>
      <c r="E36" s="4">
        <f t="shared" si="0"/>
        <v>0.90642736616045394</v>
      </c>
      <c r="F36">
        <f t="shared" si="1"/>
        <v>1.8128547323209079</v>
      </c>
      <c r="G36" s="4"/>
      <c r="H36" s="4"/>
    </row>
    <row r="37" spans="1:8" x14ac:dyDescent="0.2">
      <c r="A37" s="7">
        <v>30</v>
      </c>
      <c r="B37" s="7" t="s">
        <v>3</v>
      </c>
      <c r="C37" s="7" t="s">
        <v>65</v>
      </c>
      <c r="D37">
        <v>0.48333333333333339</v>
      </c>
      <c r="E37" s="4">
        <f t="shared" si="0"/>
        <v>0.70905558112184897</v>
      </c>
      <c r="F37">
        <f t="shared" si="1"/>
        <v>1.4181111622436979</v>
      </c>
      <c r="G37" s="4"/>
      <c r="H37" s="4"/>
    </row>
    <row r="38" spans="1:8" x14ac:dyDescent="0.2">
      <c r="A38" s="3">
        <v>45</v>
      </c>
      <c r="B38" s="3" t="s">
        <v>63</v>
      </c>
      <c r="C38" s="3" t="s">
        <v>64</v>
      </c>
      <c r="D38">
        <v>0.56799999999999995</v>
      </c>
      <c r="E38" s="4">
        <f t="shared" si="0"/>
        <v>0.83893235158766666</v>
      </c>
      <c r="F38">
        <f t="shared" si="1"/>
        <v>1.6778647031753335</v>
      </c>
      <c r="G38">
        <f t="shared" ref="G38" si="25">AVERAGE(F38:F40)</f>
        <v>1.5118542380392352</v>
      </c>
      <c r="H38">
        <f t="shared" ref="H38" si="26">_xlfn.STDEV.S(F38:F40)</f>
        <v>0.18413506429688786</v>
      </c>
    </row>
    <row r="39" spans="1:8" x14ac:dyDescent="0.2">
      <c r="A39" s="3">
        <v>58</v>
      </c>
      <c r="B39" s="3" t="s">
        <v>63</v>
      </c>
      <c r="C39" s="3" t="s">
        <v>64</v>
      </c>
      <c r="D39">
        <v>0.44933333333333331</v>
      </c>
      <c r="E39" s="4">
        <f t="shared" si="0"/>
        <v>0.65690034258833141</v>
      </c>
      <c r="F39">
        <f t="shared" si="1"/>
        <v>1.3138006851766628</v>
      </c>
      <c r="G39" s="4"/>
      <c r="H39" s="4"/>
    </row>
    <row r="40" spans="1:8" x14ac:dyDescent="0.2">
      <c r="A40" s="3">
        <v>59</v>
      </c>
      <c r="B40" s="3" t="s">
        <v>63</v>
      </c>
      <c r="C40" s="3" t="s">
        <v>64</v>
      </c>
      <c r="D40">
        <v>0.52433333333333332</v>
      </c>
      <c r="E40" s="4">
        <f t="shared" si="0"/>
        <v>0.77194866288285513</v>
      </c>
      <c r="F40">
        <f t="shared" si="1"/>
        <v>1.5438973257657103</v>
      </c>
      <c r="G40" s="4"/>
      <c r="H40" s="4"/>
    </row>
    <row r="41" spans="1:8" x14ac:dyDescent="0.2">
      <c r="A41" s="5">
        <v>7</v>
      </c>
      <c r="B41" s="5" t="s">
        <v>1</v>
      </c>
      <c r="C41" s="5" t="s">
        <v>64</v>
      </c>
      <c r="D41">
        <v>0.54066666666666674</v>
      </c>
      <c r="E41" s="4">
        <f t="shared" si="0"/>
        <v>0.79700363041366273</v>
      </c>
      <c r="F41">
        <f t="shared" si="1"/>
        <v>1.5940072608273255</v>
      </c>
      <c r="G41">
        <f t="shared" ref="G41" si="27">AVERAGE(F41:F43)</f>
        <v>1.8135365001448756</v>
      </c>
      <c r="H41">
        <f t="shared" ref="H41" si="28">_xlfn.STDEV.S(F41:F43)</f>
        <v>0.2296697609615988</v>
      </c>
    </row>
    <row r="42" spans="1:8" x14ac:dyDescent="0.2">
      <c r="A42" s="5">
        <v>8</v>
      </c>
      <c r="B42" s="5" t="s">
        <v>1</v>
      </c>
      <c r="C42" s="5" t="s">
        <v>64</v>
      </c>
      <c r="D42">
        <v>0.69000000000000006</v>
      </c>
      <c r="E42" s="4">
        <f t="shared" si="0"/>
        <v>1.0260776192667587</v>
      </c>
      <c r="F42">
        <f t="shared" si="1"/>
        <v>2.0521552385335173</v>
      </c>
      <c r="G42" s="4"/>
      <c r="H42" s="4"/>
    </row>
    <row r="43" spans="1:8" x14ac:dyDescent="0.2">
      <c r="A43" s="5">
        <v>14</v>
      </c>
      <c r="B43" s="5" t="s">
        <v>1</v>
      </c>
      <c r="C43" s="5" t="s">
        <v>64</v>
      </c>
      <c r="D43">
        <v>0.60599999999999998</v>
      </c>
      <c r="E43" s="4">
        <f t="shared" si="0"/>
        <v>0.89722350053689204</v>
      </c>
      <c r="F43">
        <f t="shared" si="1"/>
        <v>1.7944470010737839</v>
      </c>
      <c r="G43" s="4"/>
      <c r="H43" s="4"/>
    </row>
    <row r="44" spans="1:8" x14ac:dyDescent="0.2">
      <c r="A44" s="6">
        <v>10</v>
      </c>
      <c r="B44" s="6" t="s">
        <v>2</v>
      </c>
      <c r="C44" s="6" t="s">
        <v>64</v>
      </c>
      <c r="D44">
        <v>0.38266666666666671</v>
      </c>
      <c r="E44" s="4">
        <f t="shared" si="0"/>
        <v>0.55463516899319942</v>
      </c>
      <c r="F44">
        <f t="shared" si="1"/>
        <v>1.1092703379863988</v>
      </c>
      <c r="G44">
        <f t="shared" ref="G44" si="29">AVERAGE(F44:F46)</f>
        <v>1.3356172555436248</v>
      </c>
      <c r="H44">
        <f t="shared" ref="H44" si="30">_xlfn.STDEV.S(F44:F46)</f>
        <v>0.19698282945122941</v>
      </c>
    </row>
    <row r="45" spans="1:8" x14ac:dyDescent="0.2">
      <c r="A45" s="6">
        <v>20</v>
      </c>
      <c r="B45" s="6" t="s">
        <v>2</v>
      </c>
      <c r="C45" s="6" t="s">
        <v>64</v>
      </c>
      <c r="D45">
        <v>0.48699999999999993</v>
      </c>
      <c r="E45" s="4">
        <f t="shared" si="0"/>
        <v>0.71468016566958104</v>
      </c>
      <c r="F45">
        <f t="shared" si="1"/>
        <v>1.4293603313391621</v>
      </c>
      <c r="G45" s="4"/>
      <c r="H45" s="4"/>
    </row>
    <row r="46" spans="1:8" x14ac:dyDescent="0.2">
      <c r="A46" s="6">
        <v>19</v>
      </c>
      <c r="B46" s="6" t="s">
        <v>2</v>
      </c>
      <c r="C46" s="6" t="s">
        <v>64</v>
      </c>
      <c r="D46">
        <v>0.49966666666666698</v>
      </c>
      <c r="E46" s="4">
        <f t="shared" si="0"/>
        <v>0.73411054865265679</v>
      </c>
      <c r="F46">
        <f t="shared" si="1"/>
        <v>1.4682210973053136</v>
      </c>
      <c r="G46" s="4"/>
      <c r="H46" s="4"/>
    </row>
    <row r="47" spans="1:8" x14ac:dyDescent="0.2">
      <c r="A47" s="7">
        <v>31</v>
      </c>
      <c r="B47" s="7" t="s">
        <v>3</v>
      </c>
      <c r="C47" s="7" t="s">
        <v>64</v>
      </c>
      <c r="D47">
        <v>0.67233333333333334</v>
      </c>
      <c r="E47" s="4">
        <f t="shared" si="0"/>
        <v>0.9989773482640486</v>
      </c>
      <c r="F47">
        <f t="shared" si="1"/>
        <v>1.9979546965280972</v>
      </c>
      <c r="G47">
        <f t="shared" ref="G47" si="31">AVERAGE(F47:F49)</f>
        <v>1.8213768301205022</v>
      </c>
      <c r="H47">
        <f t="shared" ref="H47" si="32">_xlfn.STDEV.S(F47:F49)</f>
        <v>0.23230482042174974</v>
      </c>
    </row>
    <row r="48" spans="1:8" x14ac:dyDescent="0.2">
      <c r="A48" s="7">
        <v>34</v>
      </c>
      <c r="B48" s="7" t="s">
        <v>3</v>
      </c>
      <c r="C48" s="7" t="s">
        <v>64</v>
      </c>
      <c r="D48">
        <v>0.52900000000000003</v>
      </c>
      <c r="E48" s="4">
        <f t="shared" si="0"/>
        <v>0.77910722503451446</v>
      </c>
      <c r="F48">
        <f t="shared" si="1"/>
        <v>1.5582144500690291</v>
      </c>
      <c r="G48" s="4"/>
      <c r="H48" s="4"/>
    </row>
    <row r="49" spans="1:8" x14ac:dyDescent="0.2">
      <c r="A49" s="7">
        <v>40</v>
      </c>
      <c r="B49" s="7" t="s">
        <v>3</v>
      </c>
      <c r="C49" s="7" t="s">
        <v>64</v>
      </c>
      <c r="D49">
        <v>0.6429999999999999</v>
      </c>
      <c r="E49" s="4">
        <f t="shared" si="0"/>
        <v>0.95398067188219027</v>
      </c>
      <c r="F49">
        <f t="shared" si="1"/>
        <v>1.9079613437643805</v>
      </c>
      <c r="G49" s="4"/>
      <c r="H49" s="4"/>
    </row>
    <row r="50" spans="1:8" x14ac:dyDescent="0.2">
      <c r="A50" s="3">
        <v>43</v>
      </c>
      <c r="B50" s="3" t="s">
        <v>63</v>
      </c>
      <c r="C50" s="3" t="s">
        <v>61</v>
      </c>
      <c r="D50">
        <v>0.40300000000000002</v>
      </c>
      <c r="E50" s="4">
        <f t="shared" si="0"/>
        <v>0.58582604693971463</v>
      </c>
      <c r="F50">
        <f t="shared" si="1"/>
        <v>1.1716520938794293</v>
      </c>
      <c r="G50">
        <f t="shared" ref="G50" si="33">AVERAGE(F50:F52)</f>
        <v>1.2340338497724599</v>
      </c>
      <c r="H50">
        <f t="shared" ref="H50" si="34">_xlfn.STDEV.S(F50:F52)</f>
        <v>0.14968142317711641</v>
      </c>
    </row>
    <row r="51" spans="1:8" x14ac:dyDescent="0.2">
      <c r="A51" s="3">
        <v>54</v>
      </c>
      <c r="B51" s="3" t="s">
        <v>63</v>
      </c>
      <c r="C51" s="3" t="s">
        <v>61</v>
      </c>
      <c r="D51">
        <v>0.38800000000000007</v>
      </c>
      <c r="E51" s="4">
        <f t="shared" si="0"/>
        <v>0.56281638288081004</v>
      </c>
      <c r="F51">
        <f t="shared" si="1"/>
        <v>1.1256327657616201</v>
      </c>
      <c r="G51" s="4"/>
      <c r="H51" s="4"/>
    </row>
    <row r="52" spans="1:8" x14ac:dyDescent="0.2">
      <c r="A52" s="3">
        <v>60</v>
      </c>
      <c r="B52" s="3" t="s">
        <v>63</v>
      </c>
      <c r="C52" s="3" t="s">
        <v>61</v>
      </c>
      <c r="D52">
        <v>0.47900000000000004</v>
      </c>
      <c r="E52" s="4">
        <f t="shared" si="0"/>
        <v>0.70240834483816539</v>
      </c>
      <c r="F52">
        <f t="shared" si="1"/>
        <v>1.4048166896763308</v>
      </c>
      <c r="G52" s="4"/>
      <c r="H52" s="4"/>
    </row>
    <row r="53" spans="1:8" x14ac:dyDescent="0.2">
      <c r="A53" s="5">
        <v>3</v>
      </c>
      <c r="B53" s="5" t="s">
        <v>1</v>
      </c>
      <c r="C53" s="5" t="s">
        <v>61</v>
      </c>
      <c r="D53">
        <v>0.51633333333333331</v>
      </c>
      <c r="E53" s="4">
        <f t="shared" si="0"/>
        <v>0.75967684205143926</v>
      </c>
      <c r="F53">
        <f t="shared" si="1"/>
        <v>1.5193536841028785</v>
      </c>
      <c r="G53">
        <f t="shared" ref="G53" si="35">AVERAGE(F53:F55)</f>
        <v>1.5507150040053859</v>
      </c>
      <c r="H53">
        <f t="shared" ref="H53" si="36">_xlfn.STDEV.S(F53:F55)</f>
        <v>0.1517572909633399</v>
      </c>
    </row>
    <row r="54" spans="1:8" x14ac:dyDescent="0.2">
      <c r="A54" s="5">
        <v>9</v>
      </c>
      <c r="B54" s="5" t="s">
        <v>1</v>
      </c>
      <c r="C54" s="5" t="s">
        <v>61</v>
      </c>
      <c r="D54">
        <v>0.58033333333333337</v>
      </c>
      <c r="E54" s="4">
        <f t="shared" si="0"/>
        <v>0.85785140870276622</v>
      </c>
      <c r="F54">
        <f t="shared" si="1"/>
        <v>1.7157028174055324</v>
      </c>
      <c r="G54" s="4"/>
      <c r="H54" s="4"/>
    </row>
    <row r="55" spans="1:8" x14ac:dyDescent="0.2">
      <c r="A55" s="5">
        <v>48</v>
      </c>
      <c r="B55" s="5" t="s">
        <v>1</v>
      </c>
      <c r="C55" s="5" t="s">
        <v>61</v>
      </c>
      <c r="D55">
        <v>0.48300000000000004</v>
      </c>
      <c r="E55" s="4">
        <f t="shared" si="0"/>
        <v>0.70854425525387332</v>
      </c>
      <c r="F55">
        <f t="shared" si="1"/>
        <v>1.4170885105077466</v>
      </c>
      <c r="G55" s="4"/>
      <c r="H55" s="4"/>
    </row>
    <row r="56" spans="1:8" x14ac:dyDescent="0.2">
      <c r="A56" s="6">
        <v>12</v>
      </c>
      <c r="B56" s="6" t="s">
        <v>2</v>
      </c>
      <c r="C56" s="6" t="s">
        <v>61</v>
      </c>
      <c r="D56">
        <v>0.57733333333333337</v>
      </c>
      <c r="E56" s="4">
        <f t="shared" si="0"/>
        <v>0.85324947589098532</v>
      </c>
      <c r="F56">
        <f t="shared" si="1"/>
        <v>1.7064989517819706</v>
      </c>
      <c r="G56">
        <f t="shared" ref="G56" si="37">AVERAGE(F56:F58)</f>
        <v>1.5370796475260349</v>
      </c>
      <c r="H56">
        <f t="shared" ref="H56" si="38">_xlfn.STDEV.S(F56:F58)</f>
        <v>0.14711382249164121</v>
      </c>
    </row>
    <row r="57" spans="1:8" x14ac:dyDescent="0.2">
      <c r="A57" s="6">
        <v>16</v>
      </c>
      <c r="B57" s="6" t="s">
        <v>2</v>
      </c>
      <c r="C57" s="6" t="s">
        <v>61</v>
      </c>
      <c r="D57">
        <v>0.49100000000000005</v>
      </c>
      <c r="E57" s="4">
        <f t="shared" si="0"/>
        <v>0.72081607608528919</v>
      </c>
      <c r="F57">
        <f t="shared" si="1"/>
        <v>1.4416321521705782</v>
      </c>
      <c r="G57" s="4"/>
      <c r="H57" s="4"/>
    </row>
    <row r="58" spans="1:8" x14ac:dyDescent="0.2">
      <c r="A58" s="6">
        <v>41</v>
      </c>
      <c r="B58" s="6" t="s">
        <v>2</v>
      </c>
      <c r="C58" s="6" t="s">
        <v>61</v>
      </c>
      <c r="D58">
        <v>0.498</v>
      </c>
      <c r="E58" s="4">
        <f t="shared" si="0"/>
        <v>0.73155391931277802</v>
      </c>
      <c r="F58">
        <f t="shared" si="1"/>
        <v>1.463107838625556</v>
      </c>
      <c r="G58" s="4"/>
      <c r="H58" s="4"/>
    </row>
    <row r="59" spans="1:8" x14ac:dyDescent="0.2">
      <c r="A59" s="7">
        <v>35</v>
      </c>
      <c r="B59" s="7" t="s">
        <v>3</v>
      </c>
      <c r="C59" s="7" t="s">
        <v>61</v>
      </c>
      <c r="D59">
        <v>0.59433333333333327</v>
      </c>
      <c r="E59" s="4">
        <f t="shared" si="0"/>
        <v>0.87932709515774388</v>
      </c>
      <c r="F59">
        <f t="shared" si="1"/>
        <v>1.7586541903154878</v>
      </c>
      <c r="G59">
        <f t="shared" ref="G59" si="39">AVERAGE(F59:F61)</f>
        <v>1.6144602955463514</v>
      </c>
      <c r="H59">
        <f t="shared" ref="H59" si="40">_xlfn.STDEV.S(F59:F61)</f>
        <v>0.14318219959682982</v>
      </c>
    </row>
    <row r="60" spans="1:8" x14ac:dyDescent="0.2">
      <c r="A60" s="7">
        <v>33</v>
      </c>
      <c r="B60" s="7" t="s">
        <v>3</v>
      </c>
      <c r="C60" s="7" t="s">
        <v>61</v>
      </c>
      <c r="D60">
        <v>0.501</v>
      </c>
      <c r="E60" s="4">
        <f t="shared" si="0"/>
        <v>0.73615585212455892</v>
      </c>
      <c r="F60">
        <f t="shared" si="1"/>
        <v>1.4723117042491181</v>
      </c>
      <c r="G60" s="4"/>
      <c r="H60" s="4"/>
    </row>
    <row r="61" spans="1:8" x14ac:dyDescent="0.2">
      <c r="A61" s="7">
        <v>32</v>
      </c>
      <c r="B61" s="7" t="s">
        <v>3</v>
      </c>
      <c r="C61" s="7" t="s">
        <v>61</v>
      </c>
      <c r="D61">
        <v>0.54666666666666663</v>
      </c>
      <c r="E61" s="4">
        <f t="shared" si="0"/>
        <v>0.80620749603722441</v>
      </c>
      <c r="F61">
        <f t="shared" si="1"/>
        <v>1.6124149920744488</v>
      </c>
      <c r="G61" s="4"/>
      <c r="H61" s="4"/>
    </row>
    <row r="62" spans="1:8" x14ac:dyDescent="0.2">
      <c r="C62" s="25"/>
    </row>
    <row r="63" spans="1:8" x14ac:dyDescent="0.2">
      <c r="C63" s="25"/>
    </row>
  </sheetData>
  <mergeCells count="1">
    <mergeCell ref="O2:Q2"/>
  </mergeCells>
  <phoneticPr fontId="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Table_1</vt:lpstr>
      <vt:lpstr>Table_2</vt:lpstr>
      <vt:lpstr>Figure_2</vt:lpstr>
      <vt:lpstr>Figure_3_FW</vt:lpstr>
      <vt:lpstr>Figure_3_FRAP</vt:lpstr>
      <vt:lpstr>Figure_3_Phenol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Arne Jungwirth</dc:creator>
  <cp:lastModifiedBy>Sheehan, Hester</cp:lastModifiedBy>
  <dcterms:created xsi:type="dcterms:W3CDTF">2015-06-05T18:19:34Z</dcterms:created>
  <dcterms:modified xsi:type="dcterms:W3CDTF">2024-10-24T13:54:15Z</dcterms:modified>
</cp:coreProperties>
</file>