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5489a24daaf00a7/TU/ClusCat/Selective hydrogenation/"/>
    </mc:Choice>
  </mc:AlternateContent>
  <xr:revisionPtr revIDLastSave="851" documentId="8_{1322180D-BEFF-47D3-ACC0-5CB901ED37AD}" xr6:coauthVersionLast="47" xr6:coauthVersionMax="47" xr10:uidLastSave="{6A3CB859-4EA0-46BD-9231-E4097E9EC7E7}"/>
  <bookViews>
    <workbookView xWindow="28680" yWindow="-120" windowWidth="29040" windowHeight="15720" activeTab="3" xr2:uid="{1D88376A-3144-497F-8EB7-7ED601C4ACFE}"/>
  </bookViews>
  <sheets>
    <sheet name="PA" sheetId="2" r:id="rId1"/>
    <sheet name="EB" sheetId="1" r:id="rId2"/>
    <sheet name="ST" sheetId="4" r:id="rId3"/>
    <sheet name="Conversion&amp;Selectivity" sheetId="5" r:id="rId4"/>
    <sheet name="Yield" sheetId="6" r:id="rId5"/>
    <sheet name="Sheet3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5" l="1"/>
  <c r="I37" i="5"/>
  <c r="I38" i="5"/>
  <c r="H37" i="5"/>
  <c r="H38" i="5"/>
  <c r="G37" i="5"/>
  <c r="G38" i="5"/>
  <c r="F37" i="5"/>
  <c r="F38" i="5"/>
  <c r="E37" i="5"/>
  <c r="E38" i="5"/>
  <c r="B17" i="4"/>
  <c r="B17" i="2"/>
  <c r="B16" i="4"/>
  <c r="B16" i="2"/>
  <c r="I33" i="5"/>
  <c r="I34" i="5"/>
  <c r="I35" i="5"/>
  <c r="I36" i="5"/>
  <c r="H33" i="5"/>
  <c r="H34" i="5"/>
  <c r="H35" i="5"/>
  <c r="H36" i="5"/>
  <c r="G33" i="5"/>
  <c r="G34" i="5"/>
  <c r="G35" i="5"/>
  <c r="G36" i="5"/>
  <c r="F33" i="5"/>
  <c r="F34" i="5"/>
  <c r="F35" i="5"/>
  <c r="F36" i="5"/>
  <c r="E33" i="5"/>
  <c r="E34" i="5"/>
  <c r="E35" i="5"/>
  <c r="E36" i="5"/>
  <c r="E23" i="5"/>
  <c r="I28" i="5"/>
  <c r="H21" i="5"/>
  <c r="H22" i="5"/>
  <c r="H23" i="5"/>
  <c r="H24" i="5"/>
  <c r="H25" i="5"/>
  <c r="H26" i="5"/>
  <c r="H27" i="5"/>
  <c r="H28" i="5"/>
  <c r="H29" i="5"/>
  <c r="H30" i="5"/>
  <c r="H31" i="5"/>
  <c r="H32" i="5"/>
  <c r="G21" i="5"/>
  <c r="G22" i="5"/>
  <c r="G23" i="5"/>
  <c r="I23" i="5" s="1"/>
  <c r="G24" i="5"/>
  <c r="G25" i="5"/>
  <c r="G26" i="5"/>
  <c r="G27" i="5"/>
  <c r="G28" i="5"/>
  <c r="G29" i="5"/>
  <c r="G30" i="5"/>
  <c r="G31" i="5"/>
  <c r="I31" i="5" s="1"/>
  <c r="G32" i="5"/>
  <c r="F21" i="5"/>
  <c r="I21" i="5" s="1"/>
  <c r="F22" i="5"/>
  <c r="I22" i="5" s="1"/>
  <c r="F23" i="5"/>
  <c r="F24" i="5"/>
  <c r="I24" i="5" s="1"/>
  <c r="F25" i="5"/>
  <c r="I25" i="5" s="1"/>
  <c r="F26" i="5"/>
  <c r="I26" i="5" s="1"/>
  <c r="F27" i="5"/>
  <c r="I27" i="5" s="1"/>
  <c r="F28" i="5"/>
  <c r="F29" i="5"/>
  <c r="I29" i="5" s="1"/>
  <c r="F30" i="5"/>
  <c r="I30" i="5" s="1"/>
  <c r="F31" i="5"/>
  <c r="F32" i="5"/>
  <c r="I32" i="5" s="1"/>
  <c r="E21" i="5"/>
  <c r="E22" i="5"/>
  <c r="E24" i="5"/>
  <c r="E25" i="5"/>
  <c r="E26" i="5"/>
  <c r="E27" i="5"/>
  <c r="E28" i="5"/>
  <c r="E29" i="5"/>
  <c r="E30" i="5"/>
  <c r="E31" i="5"/>
  <c r="E32" i="5"/>
  <c r="S10" i="5"/>
  <c r="T10" i="5"/>
  <c r="U10" i="5"/>
  <c r="S11" i="5"/>
  <c r="T11" i="5"/>
  <c r="U11" i="5"/>
  <c r="S12" i="5"/>
  <c r="T12" i="5"/>
  <c r="U12" i="5"/>
  <c r="S13" i="5"/>
  <c r="T13" i="5"/>
  <c r="U13" i="5"/>
  <c r="S14" i="5"/>
  <c r="T14" i="5"/>
  <c r="U14" i="5"/>
  <c r="S15" i="5"/>
  <c r="T15" i="5"/>
  <c r="U15" i="5"/>
  <c r="S16" i="5"/>
  <c r="T16" i="5"/>
  <c r="U16" i="5"/>
  <c r="S17" i="5"/>
  <c r="T17" i="5"/>
  <c r="U17" i="5"/>
  <c r="S18" i="5"/>
  <c r="T18" i="5"/>
  <c r="U18" i="5"/>
  <c r="S19" i="5"/>
  <c r="T19" i="5"/>
  <c r="U19" i="5"/>
  <c r="S20" i="5"/>
  <c r="T20" i="5"/>
  <c r="U20" i="5"/>
  <c r="S21" i="5"/>
  <c r="T21" i="5"/>
  <c r="U21" i="5"/>
  <c r="B15" i="4"/>
  <c r="B15" i="2"/>
  <c r="B15" i="1"/>
  <c r="B14" i="4"/>
  <c r="B14" i="2"/>
  <c r="B14" i="1"/>
  <c r="B13" i="4"/>
  <c r="B8" i="1"/>
  <c r="B9" i="1"/>
  <c r="B10" i="1"/>
  <c r="B11" i="1"/>
  <c r="B12" i="1"/>
  <c r="B13" i="1"/>
  <c r="B13" i="2"/>
  <c r="B12" i="4"/>
  <c r="B12" i="2"/>
  <c r="E3" i="5"/>
  <c r="G8" i="4"/>
  <c r="G9" i="4"/>
  <c r="G10" i="4"/>
  <c r="G11" i="4"/>
  <c r="E8" i="4"/>
  <c r="E9" i="4"/>
  <c r="E10" i="4"/>
  <c r="E11" i="4"/>
  <c r="E8" i="1"/>
  <c r="E9" i="1"/>
  <c r="E10" i="1"/>
  <c r="E11" i="1"/>
  <c r="E8" i="2"/>
  <c r="E9" i="2"/>
  <c r="E10" i="2"/>
  <c r="E11" i="2"/>
  <c r="G11" i="2"/>
  <c r="G11" i="1"/>
  <c r="G10" i="2"/>
  <c r="G10" i="1"/>
  <c r="B11" i="4"/>
  <c r="B11" i="2"/>
  <c r="B10" i="4"/>
  <c r="B10" i="2"/>
  <c r="G9" i="2"/>
  <c r="G9" i="1"/>
  <c r="G8" i="2"/>
  <c r="G8" i="1"/>
  <c r="B9" i="4"/>
  <c r="B9" i="2"/>
  <c r="B8" i="4"/>
  <c r="B8" i="2"/>
  <c r="L4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I5" i="5"/>
  <c r="I13" i="5"/>
  <c r="I3" i="5"/>
  <c r="F4" i="5"/>
  <c r="I4" i="5" s="1"/>
  <c r="G4" i="5"/>
  <c r="H4" i="5"/>
  <c r="F5" i="5"/>
  <c r="G5" i="5"/>
  <c r="H5" i="5"/>
  <c r="F6" i="5"/>
  <c r="G6" i="5"/>
  <c r="H6" i="5"/>
  <c r="I6" i="5" s="1"/>
  <c r="F7" i="5"/>
  <c r="I7" i="5" s="1"/>
  <c r="G7" i="5"/>
  <c r="H7" i="5"/>
  <c r="F8" i="5"/>
  <c r="I8" i="5" s="1"/>
  <c r="G8" i="5"/>
  <c r="H8" i="5"/>
  <c r="J8" i="5" s="1"/>
  <c r="F9" i="5"/>
  <c r="I9" i="5" s="1"/>
  <c r="G9" i="5"/>
  <c r="H9" i="5"/>
  <c r="F10" i="5"/>
  <c r="G10" i="5"/>
  <c r="H10" i="5"/>
  <c r="I10" i="5" s="1"/>
  <c r="F11" i="5"/>
  <c r="I11" i="5" s="1"/>
  <c r="G11" i="5"/>
  <c r="H11" i="5"/>
  <c r="F12" i="5"/>
  <c r="I12" i="5" s="1"/>
  <c r="G12" i="5"/>
  <c r="H12" i="5"/>
  <c r="F13" i="5"/>
  <c r="G13" i="5"/>
  <c r="H13" i="5"/>
  <c r="F14" i="5"/>
  <c r="G14" i="5"/>
  <c r="H14" i="5"/>
  <c r="F15" i="5"/>
  <c r="I15" i="5" s="1"/>
  <c r="G15" i="5"/>
  <c r="H15" i="5"/>
  <c r="F16" i="5"/>
  <c r="I16" i="5" s="1"/>
  <c r="G16" i="5"/>
  <c r="H16" i="5"/>
  <c r="F17" i="5"/>
  <c r="I17" i="5" s="1"/>
  <c r="G17" i="5"/>
  <c r="H17" i="5"/>
  <c r="F18" i="5"/>
  <c r="G18" i="5"/>
  <c r="H18" i="5"/>
  <c r="I18" i="5" s="1"/>
  <c r="F19" i="5"/>
  <c r="I19" i="5" s="1"/>
  <c r="G19" i="5"/>
  <c r="H19" i="5"/>
  <c r="F20" i="5"/>
  <c r="I20" i="5" s="1"/>
  <c r="G20" i="5"/>
  <c r="H20" i="5"/>
  <c r="G3" i="5"/>
  <c r="H3" i="5"/>
  <c r="F3" i="5"/>
  <c r="M15" i="3"/>
  <c r="J15" i="3"/>
  <c r="L15" i="3"/>
  <c r="E6" i="5"/>
  <c r="E7" i="5"/>
  <c r="E14" i="5"/>
  <c r="E15" i="5"/>
  <c r="M2" i="5"/>
  <c r="E8" i="5" s="1"/>
  <c r="G7" i="4"/>
  <c r="E7" i="4"/>
  <c r="B7" i="4"/>
  <c r="G6" i="4"/>
  <c r="E6" i="4"/>
  <c r="B6" i="4"/>
  <c r="G5" i="4"/>
  <c r="E5" i="4"/>
  <c r="B5" i="4"/>
  <c r="G4" i="4"/>
  <c r="E4" i="4"/>
  <c r="B4" i="4"/>
  <c r="G3" i="4"/>
  <c r="E3" i="4"/>
  <c r="B3" i="4"/>
  <c r="G2" i="4"/>
  <c r="E2" i="4"/>
  <c r="B2" i="4"/>
  <c r="B4" i="2"/>
  <c r="B2" i="2"/>
  <c r="G7" i="2"/>
  <c r="E7" i="2"/>
  <c r="B7" i="2"/>
  <c r="G6" i="2"/>
  <c r="E6" i="2"/>
  <c r="B6" i="2"/>
  <c r="G5" i="2"/>
  <c r="E5" i="2"/>
  <c r="B5" i="2"/>
  <c r="G4" i="2"/>
  <c r="E4" i="2"/>
  <c r="G3" i="2"/>
  <c r="E3" i="2"/>
  <c r="B3" i="2"/>
  <c r="G2" i="2"/>
  <c r="E2" i="2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H15" i="3"/>
  <c r="H3" i="3"/>
  <c r="I16" i="3"/>
  <c r="I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14" i="3"/>
  <c r="C3" i="3"/>
  <c r="G3" i="1"/>
  <c r="G4" i="1"/>
  <c r="G5" i="1"/>
  <c r="G6" i="1"/>
  <c r="G7" i="1"/>
  <c r="G2" i="1"/>
  <c r="E3" i="1"/>
  <c r="E4" i="1"/>
  <c r="E5" i="1"/>
  <c r="E6" i="1"/>
  <c r="E7" i="1"/>
  <c r="E2" i="1"/>
  <c r="B6" i="1"/>
  <c r="B3" i="1"/>
  <c r="B4" i="1"/>
  <c r="B5" i="1"/>
  <c r="B7" i="1"/>
  <c r="B2" i="1"/>
  <c r="C4" i="3"/>
  <c r="C5" i="3"/>
  <c r="C6" i="3"/>
  <c r="C7" i="3"/>
  <c r="C8" i="3"/>
  <c r="C9" i="3"/>
  <c r="C10" i="3"/>
  <c r="C11" i="3"/>
  <c r="C12" i="3"/>
  <c r="C13" i="3"/>
  <c r="J7" i="5" l="1"/>
  <c r="I14" i="5"/>
  <c r="J14" i="5"/>
  <c r="E13" i="5"/>
  <c r="E5" i="5"/>
  <c r="E12" i="5"/>
  <c r="E4" i="5"/>
  <c r="E20" i="5"/>
  <c r="E11" i="5"/>
  <c r="E17" i="5"/>
  <c r="E19" i="5"/>
  <c r="E10" i="5"/>
  <c r="E18" i="5"/>
  <c r="E9" i="5"/>
  <c r="E16" i="5"/>
  <c r="B5" i="3"/>
  <c r="B4" i="3"/>
  <c r="B14" i="3"/>
  <c r="B8" i="3"/>
  <c r="B13" i="3"/>
  <c r="B12" i="3"/>
  <c r="B10" i="3"/>
  <c r="B9" i="3"/>
  <c r="B7" i="3"/>
  <c r="B6" i="3"/>
  <c r="B3" i="3"/>
  <c r="B11" i="3"/>
  <c r="L21" i="3" l="1"/>
  <c r="K15" i="3"/>
  <c r="O15" i="3" s="1"/>
  <c r="K16" i="3"/>
  <c r="O16" i="3" s="1"/>
  <c r="K27" i="3"/>
  <c r="O27" i="3" s="1"/>
  <c r="K19" i="3"/>
  <c r="O19" i="3" s="1"/>
  <c r="L18" i="3"/>
  <c r="L26" i="3"/>
  <c r="N16" i="3"/>
  <c r="M19" i="3"/>
  <c r="M22" i="3"/>
  <c r="N29" i="3"/>
  <c r="N32" i="3"/>
  <c r="K26" i="3"/>
  <c r="O26" i="3" s="1"/>
  <c r="K32" i="3"/>
  <c r="O32" i="3" s="1"/>
  <c r="K24" i="3"/>
  <c r="O24" i="3" s="1"/>
  <c r="L29" i="3"/>
  <c r="M17" i="3"/>
  <c r="M20" i="3"/>
  <c r="N30" i="3"/>
  <c r="L17" i="3"/>
  <c r="K17" i="3"/>
  <c r="O17" i="3" s="1"/>
  <c r="N23" i="3"/>
  <c r="K31" i="3"/>
  <c r="O31" i="3" s="1"/>
  <c r="K23" i="3"/>
  <c r="O23" i="3" s="1"/>
  <c r="L22" i="3"/>
  <c r="L30" i="3"/>
  <c r="N21" i="3"/>
  <c r="N24" i="3"/>
  <c r="N27" i="3"/>
  <c r="M30" i="3"/>
  <c r="K29" i="3"/>
  <c r="O29" i="3" s="1"/>
  <c r="L24" i="3"/>
  <c r="M18" i="3"/>
  <c r="N25" i="3"/>
  <c r="M31" i="3"/>
  <c r="K28" i="3"/>
  <c r="O28" i="3" s="1"/>
  <c r="L25" i="3"/>
  <c r="N19" i="3"/>
  <c r="M25" i="3"/>
  <c r="L19" i="3"/>
  <c r="M16" i="3"/>
  <c r="N26" i="3"/>
  <c r="M32" i="3"/>
  <c r="L20" i="3"/>
  <c r="N17" i="3"/>
  <c r="M26" i="3"/>
  <c r="K30" i="3"/>
  <c r="O30" i="3" s="1"/>
  <c r="K22" i="3"/>
  <c r="O22" i="3" s="1"/>
  <c r="L23" i="3"/>
  <c r="L31" i="3"/>
  <c r="N18" i="3"/>
  <c r="M21" i="3"/>
  <c r="M24" i="3"/>
  <c r="M27" i="3"/>
  <c r="N31" i="3"/>
  <c r="N15" i="3"/>
  <c r="K21" i="3"/>
  <c r="O21" i="3" s="1"/>
  <c r="L16" i="3"/>
  <c r="L32" i="3"/>
  <c r="N28" i="3"/>
  <c r="K20" i="3"/>
  <c r="O20" i="3" s="1"/>
  <c r="M23" i="3"/>
  <c r="N22" i="3"/>
  <c r="M28" i="3"/>
  <c r="K18" i="3"/>
  <c r="O18" i="3" s="1"/>
  <c r="L27" i="3"/>
  <c r="M29" i="3"/>
  <c r="K25" i="3"/>
  <c r="O25" i="3" s="1"/>
  <c r="L28" i="3"/>
  <c r="N20" i="3"/>
</calcChain>
</file>

<file path=xl/sharedStrings.xml><?xml version="1.0" encoding="utf-8"?>
<sst xmlns="http://schemas.openxmlformats.org/spreadsheetml/2006/main" count="178" uniqueCount="91">
  <si>
    <t>Cluster</t>
  </si>
  <si>
    <t>Conversion (%)</t>
  </si>
  <si>
    <t>Selectivity (%)</t>
  </si>
  <si>
    <t>Au25/HT</t>
  </si>
  <si>
    <t>Au25/HT_p150</t>
  </si>
  <si>
    <t>Au25/HT_p250</t>
  </si>
  <si>
    <t>Au25/Zeo</t>
  </si>
  <si>
    <t>Au25/Zeo_p150</t>
  </si>
  <si>
    <t>Au25/Zeo_p250</t>
  </si>
  <si>
    <t>AgAu/HT</t>
  </si>
  <si>
    <t>AgAu/HT_p150</t>
  </si>
  <si>
    <t>AgAu/HT_p250</t>
  </si>
  <si>
    <t>AgAu/Zeo</t>
  </si>
  <si>
    <t>AgAu/Zeo_p150</t>
  </si>
  <si>
    <t>AgAu/Zeo_p250</t>
  </si>
  <si>
    <t>PA</t>
  </si>
  <si>
    <t>EB</t>
  </si>
  <si>
    <t>ST</t>
  </si>
  <si>
    <t>11ht</t>
  </si>
  <si>
    <t>11al</t>
  </si>
  <si>
    <t>11mg</t>
  </si>
  <si>
    <t>25al</t>
  </si>
  <si>
    <t>25ht</t>
  </si>
  <si>
    <t>25mg</t>
  </si>
  <si>
    <t>np</t>
  </si>
  <si>
    <t>Au11/HT</t>
  </si>
  <si>
    <t>Au11/HT_p150</t>
  </si>
  <si>
    <t>Au11/HT_p250</t>
  </si>
  <si>
    <t>Au11/MgO</t>
  </si>
  <si>
    <t>Au11/MgO_p150</t>
  </si>
  <si>
    <t>Au11/MgO_p250</t>
  </si>
  <si>
    <t>A11/Al2O3</t>
  </si>
  <si>
    <t>Au11/Al2O3_p150</t>
  </si>
  <si>
    <t>Au11/Al2O3_p250</t>
  </si>
  <si>
    <t>Au25/MgO</t>
  </si>
  <si>
    <t>Au25/MgO_p150</t>
  </si>
  <si>
    <t>Au25/MgO_p250</t>
  </si>
  <si>
    <t>Au25/Al2O3</t>
  </si>
  <si>
    <t>Au25/Al2O3_p150</t>
  </si>
  <si>
    <t>Au25/Al2O3_p250</t>
  </si>
  <si>
    <t>ml</t>
  </si>
  <si>
    <t>mol</t>
  </si>
  <si>
    <t>other</t>
  </si>
  <si>
    <t>mol%</t>
  </si>
  <si>
    <t>conc (mol/mL)</t>
  </si>
  <si>
    <t>PA conc initial (mol/mL)</t>
  </si>
  <si>
    <t>Other</t>
  </si>
  <si>
    <t>Catalyst</t>
  </si>
  <si>
    <t>Yield (%)</t>
  </si>
  <si>
    <t>yield</t>
  </si>
  <si>
    <t>11Al/p250</t>
  </si>
  <si>
    <t>11Al/p150</t>
  </si>
  <si>
    <t>11Al/np</t>
  </si>
  <si>
    <t>11Mg/p250</t>
  </si>
  <si>
    <t>11Mg/p150</t>
  </si>
  <si>
    <t>11Mg/np</t>
  </si>
  <si>
    <t>11HT/p250</t>
  </si>
  <si>
    <t>11HT/p150</t>
  </si>
  <si>
    <t>11HT/np</t>
  </si>
  <si>
    <t>25Al/p250</t>
  </si>
  <si>
    <t>25Al/p150</t>
  </si>
  <si>
    <t>25Al/np</t>
  </si>
  <si>
    <t>25Mg/p250</t>
  </si>
  <si>
    <t>25Mg/p150</t>
  </si>
  <si>
    <t>25Mg/np</t>
  </si>
  <si>
    <t>25HT/p250</t>
  </si>
  <si>
    <t>25HT/p150</t>
  </si>
  <si>
    <t>25HT/np</t>
  </si>
  <si>
    <t>11mgre</t>
  </si>
  <si>
    <t>11mgru</t>
  </si>
  <si>
    <t>25htre</t>
  </si>
  <si>
    <t>25htru</t>
  </si>
  <si>
    <t>Au11/MgO-reu</t>
  </si>
  <si>
    <t>Au11/MgO_p150-reu</t>
  </si>
  <si>
    <t>Au11/MgO-rec</t>
  </si>
  <si>
    <t>Au11/MgO_p150-rec</t>
  </si>
  <si>
    <t>Au11/MgO_p250-rec</t>
  </si>
  <si>
    <t>Au11/MgO_p250-reu</t>
  </si>
  <si>
    <t>Au25/HT-reu</t>
  </si>
  <si>
    <t>Au25/HT_p150-reu</t>
  </si>
  <si>
    <t>Au25/HT_p250-reu</t>
  </si>
  <si>
    <t>Au25/HT-rec</t>
  </si>
  <si>
    <t>Au25/HT_p150-rec</t>
  </si>
  <si>
    <t>Au25/HT_p250-rec</t>
  </si>
  <si>
    <t>Blank</t>
  </si>
  <si>
    <t>Al</t>
  </si>
  <si>
    <t>HT</t>
  </si>
  <si>
    <t>Mg</t>
  </si>
  <si>
    <t>PPh3</t>
  </si>
  <si>
    <t>2PET</t>
  </si>
  <si>
    <t>PPH3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</si>
</sst>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" fontId="0" fillId="0" borderId="0" xfId="0" applyNumberFormat="1"/>
    <xf numFmtId="0" fontId="0" fillId="0" borderId="1" xfId="0" applyBorder="1"/>
    <xf numFmtId="0" fontId="0" fillId="0" borderId="2" xfId="0" applyBorder="1"/>
    <xf numFmtId="1" fontId="0" fillId="0" borderId="2" xfId="0" applyNumberFormat="1" applyBorder="1"/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2" borderId="4" xfId="0" applyFill="1" applyBorder="1" applyAlignment="1">
      <alignment horizontal="right"/>
    </xf>
    <xf numFmtId="1" fontId="0" fillId="2" borderId="0" xfId="0" applyNumberFormat="1" applyFill="1"/>
    <xf numFmtId="1" fontId="0" fillId="2" borderId="2" xfId="0" applyNumberFormat="1" applyFill="1" applyBorder="1"/>
    <xf numFmtId="0" fontId="0" fillId="2" borderId="0" xfId="0" applyFill="1"/>
    <xf numFmtId="11" fontId="0" fillId="0" borderId="0" xfId="0" applyNumberFormat="1"/>
    <xf numFmtId="0" fontId="0" fillId="3" borderId="0" xfId="0" applyFill="1"/>
    <xf numFmtId="0" fontId="0" fillId="3" borderId="6" xfId="0" applyFill="1" applyBorder="1" applyAlignment="1">
      <alignment horizontal="center"/>
    </xf>
    <xf numFmtId="0" fontId="0" fillId="3" borderId="0" xfId="0" applyFill="1" applyAlignment="1">
      <alignment horizontal="right"/>
    </xf>
    <xf numFmtId="0" fontId="0" fillId="3" borderId="7" xfId="0" applyFill="1" applyBorder="1" applyAlignment="1">
      <alignment horizontal="right"/>
    </xf>
    <xf numFmtId="0" fontId="0" fillId="3" borderId="4" xfId="0" applyFill="1" applyBorder="1" applyAlignment="1">
      <alignment horizontal="right"/>
    </xf>
    <xf numFmtId="0" fontId="0" fillId="3" borderId="5" xfId="0" applyFill="1" applyBorder="1" applyAlignment="1">
      <alignment horizontal="right"/>
    </xf>
    <xf numFmtId="1" fontId="0" fillId="3" borderId="0" xfId="0" applyNumberFormat="1" applyFill="1" applyAlignment="1">
      <alignment horizontal="center"/>
    </xf>
    <xf numFmtId="1" fontId="0" fillId="3" borderId="2" xfId="0" applyNumberFormat="1" applyFill="1" applyBorder="1" applyAlignment="1">
      <alignment horizontal="center"/>
    </xf>
    <xf numFmtId="1" fontId="0" fillId="3" borderId="0" xfId="0" applyNumberFormat="1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7762F-44BB-4B93-ACD0-2A0720698AF3}">
  <dimension ref="A1:H17"/>
  <sheetViews>
    <sheetView workbookViewId="0">
      <selection activeCell="B16" sqref="B16:B17"/>
    </sheetView>
  </sheetViews>
  <sheetFormatPr defaultRowHeight="14.5" x14ac:dyDescent="0.35"/>
  <cols>
    <col min="1" max="1" width="9.81640625" bestFit="1" customWidth="1"/>
    <col min="9" max="9" width="9.453125" bestFit="1" customWidth="1"/>
  </cols>
  <sheetData>
    <row r="1" spans="1:8" x14ac:dyDescent="0.35">
      <c r="A1">
        <v>-5596.6393200000002</v>
      </c>
      <c r="D1" t="s">
        <v>24</v>
      </c>
      <c r="F1">
        <v>150</v>
      </c>
      <c r="H1">
        <v>250</v>
      </c>
    </row>
    <row r="2" spans="1:8" x14ac:dyDescent="0.35">
      <c r="A2" s="12">
        <v>758002000</v>
      </c>
      <c r="B2" s="12">
        <f>(C2-$A$1)/$A$2</f>
        <v>3.9852558023593612E-4</v>
      </c>
      <c r="C2">
        <v>296486.54755000002</v>
      </c>
      <c r="D2" t="s">
        <v>19</v>
      </c>
      <c r="E2">
        <f>(F2-$A$1)/$A$2</f>
        <v>3.9864749888522726E-4</v>
      </c>
      <c r="F2">
        <v>296578.96213</v>
      </c>
      <c r="G2">
        <f t="shared" ref="G2:G11" si="0">(H2-$A$1)/$A$2</f>
        <v>4.5588482759939948E-4</v>
      </c>
      <c r="H2">
        <v>339964.97177</v>
      </c>
    </row>
    <row r="3" spans="1:8" x14ac:dyDescent="0.35">
      <c r="B3">
        <f t="shared" ref="B3:B17" si="1">(C3-$A$1)/$A$2</f>
        <v>3.187184402943528E-4</v>
      </c>
      <c r="C3">
        <v>235992.57586000001</v>
      </c>
      <c r="D3" t="s">
        <v>18</v>
      </c>
      <c r="E3">
        <f t="shared" ref="E3:E11" si="2">(F3-$A$1)/$A$2</f>
        <v>4.6661689174962607E-4</v>
      </c>
      <c r="F3">
        <v>348099.89786000003</v>
      </c>
      <c r="G3">
        <f t="shared" si="0"/>
        <v>4.6860111436381439E-4</v>
      </c>
      <c r="H3">
        <v>349603.94257000001</v>
      </c>
    </row>
    <row r="4" spans="1:8" x14ac:dyDescent="0.35">
      <c r="B4">
        <f t="shared" si="1"/>
        <v>2.3606518423434239E-4</v>
      </c>
      <c r="C4">
        <v>173341.24246000001</v>
      </c>
      <c r="D4" t="s">
        <v>20</v>
      </c>
      <c r="E4">
        <f t="shared" si="2"/>
        <v>2.7149290412162497E-4</v>
      </c>
      <c r="F4">
        <v>200195.52499000001</v>
      </c>
      <c r="G4">
        <f t="shared" si="0"/>
        <v>1.1388398645386162E-5</v>
      </c>
      <c r="H4">
        <v>3035.7896300000002</v>
      </c>
    </row>
    <row r="5" spans="1:8" x14ac:dyDescent="0.35">
      <c r="B5">
        <f t="shared" si="1"/>
        <v>3.892295016108137E-4</v>
      </c>
      <c r="C5">
        <v>289440.10135999997</v>
      </c>
      <c r="D5" t="s">
        <v>21</v>
      </c>
      <c r="E5">
        <f t="shared" si="2"/>
        <v>4.4615449670317494E-4</v>
      </c>
      <c r="F5">
        <v>332589.36148999998</v>
      </c>
      <c r="G5">
        <f t="shared" si="0"/>
        <v>4.8371364258933361E-4</v>
      </c>
      <c r="H5">
        <v>361059.26919000002</v>
      </c>
    </row>
    <row r="6" spans="1:8" x14ac:dyDescent="0.35">
      <c r="B6">
        <f>(C6-$A$1)/$A$2</f>
        <v>1.1434284827744518E-4</v>
      </c>
      <c r="C6">
        <v>81075.468359999999</v>
      </c>
      <c r="D6" t="s">
        <v>22</v>
      </c>
      <c r="E6">
        <f t="shared" si="2"/>
        <v>1.6218302396299745E-4</v>
      </c>
      <c r="F6">
        <v>117338.41721</v>
      </c>
      <c r="G6">
        <f t="shared" si="0"/>
        <v>3.8628515226872757E-4</v>
      </c>
      <c r="H6">
        <v>287208.27867000003</v>
      </c>
    </row>
    <row r="7" spans="1:8" x14ac:dyDescent="0.35">
      <c r="B7">
        <f t="shared" si="1"/>
        <v>4.3029131065617241E-4</v>
      </c>
      <c r="C7">
        <v>320565.03473999997</v>
      </c>
      <c r="D7" t="s">
        <v>23</v>
      </c>
      <c r="E7">
        <f t="shared" si="2"/>
        <v>4.7659664958667658E-4</v>
      </c>
      <c r="F7">
        <v>355664.57426000002</v>
      </c>
      <c r="G7">
        <f t="shared" si="0"/>
        <v>4.9616938403856459E-4</v>
      </c>
      <c r="H7">
        <v>370500.74612000003</v>
      </c>
    </row>
    <row r="8" spans="1:8" x14ac:dyDescent="0.35">
      <c r="B8">
        <f t="shared" si="1"/>
        <v>3.7013938380109815E-5</v>
      </c>
      <c r="C8">
        <v>22460</v>
      </c>
      <c r="D8" t="s">
        <v>68</v>
      </c>
      <c r="E8">
        <f t="shared" si="2"/>
        <v>1.1254111888886837E-5</v>
      </c>
      <c r="F8">
        <v>2934</v>
      </c>
      <c r="G8">
        <f t="shared" si="0"/>
        <v>3.2579813683868906E-4</v>
      </c>
      <c r="H8">
        <v>241359</v>
      </c>
    </row>
    <row r="9" spans="1:8" x14ac:dyDescent="0.35">
      <c r="B9">
        <f t="shared" si="1"/>
        <v>2.5529799815831623E-5</v>
      </c>
      <c r="C9">
        <v>13755</v>
      </c>
      <c r="D9" t="s">
        <v>69</v>
      </c>
      <c r="E9">
        <f t="shared" si="2"/>
        <v>3.7866079419315521E-4</v>
      </c>
      <c r="F9">
        <v>281429</v>
      </c>
      <c r="G9">
        <f t="shared" si="0"/>
        <v>5.194229557705653E-4</v>
      </c>
      <c r="H9">
        <v>388127</v>
      </c>
    </row>
    <row r="10" spans="1:8" x14ac:dyDescent="0.35">
      <c r="B10">
        <f t="shared" si="1"/>
        <v>4.3047596090775488E-4</v>
      </c>
      <c r="C10">
        <v>320705</v>
      </c>
      <c r="D10" t="s">
        <v>70</v>
      </c>
      <c r="E10">
        <f t="shared" si="2"/>
        <v>4.0402484336452942E-4</v>
      </c>
      <c r="F10">
        <v>300655</v>
      </c>
      <c r="G10">
        <f t="shared" si="0"/>
        <v>5.0468552763713022E-4</v>
      </c>
      <c r="H10">
        <v>376956</v>
      </c>
    </row>
    <row r="11" spans="1:8" x14ac:dyDescent="0.35">
      <c r="B11">
        <f t="shared" si="1"/>
        <v>4.9701404392072843E-4</v>
      </c>
      <c r="C11">
        <v>371141</v>
      </c>
      <c r="D11" t="s">
        <v>71</v>
      </c>
      <c r="E11">
        <f t="shared" si="2"/>
        <v>5.2007071131738442E-4</v>
      </c>
      <c r="F11">
        <v>388618</v>
      </c>
      <c r="G11">
        <f t="shared" si="0"/>
        <v>4.6320146822831604E-4</v>
      </c>
      <c r="H11">
        <v>345511</v>
      </c>
    </row>
    <row r="12" spans="1:8" x14ac:dyDescent="0.35">
      <c r="B12">
        <f t="shared" si="1"/>
        <v>4.5564344067693753E-4</v>
      </c>
      <c r="C12">
        <v>339782</v>
      </c>
      <c r="D12" t="s">
        <v>84</v>
      </c>
    </row>
    <row r="13" spans="1:8" x14ac:dyDescent="0.35">
      <c r="B13">
        <f t="shared" si="1"/>
        <v>4.7314339450291691E-4</v>
      </c>
      <c r="C13">
        <v>353047</v>
      </c>
      <c r="D13" t="s">
        <v>85</v>
      </c>
    </row>
    <row r="14" spans="1:8" x14ac:dyDescent="0.35">
      <c r="B14">
        <f t="shared" si="1"/>
        <v>4.2863955414365666E-4</v>
      </c>
      <c r="C14">
        <v>319313</v>
      </c>
      <c r="D14" t="s">
        <v>86</v>
      </c>
    </row>
    <row r="15" spans="1:8" x14ac:dyDescent="0.35">
      <c r="B15">
        <f t="shared" si="1"/>
        <v>4.3912105683098463E-4</v>
      </c>
      <c r="C15">
        <v>327258</v>
      </c>
      <c r="D15" t="s">
        <v>87</v>
      </c>
    </row>
    <row r="16" spans="1:8" x14ac:dyDescent="0.35">
      <c r="B16">
        <f t="shared" si="1"/>
        <v>4.043229956121488E-4</v>
      </c>
      <c r="C16">
        <v>300881</v>
      </c>
      <c r="D16" t="s">
        <v>88</v>
      </c>
    </row>
    <row r="17" spans="2:4" x14ac:dyDescent="0.35">
      <c r="B17">
        <f t="shared" si="1"/>
        <v>3.8659085242519149E-4</v>
      </c>
      <c r="C17">
        <v>287440</v>
      </c>
      <c r="D17" t="s">
        <v>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70EAB-571D-46E1-A29E-2EE2ABDFB4F8}">
  <dimension ref="A1:H15"/>
  <sheetViews>
    <sheetView workbookViewId="0">
      <selection activeCell="B12" sqref="B12:B15"/>
    </sheetView>
  </sheetViews>
  <sheetFormatPr defaultRowHeight="14.5" x14ac:dyDescent="0.35"/>
  <cols>
    <col min="1" max="1" width="9.81640625" bestFit="1" customWidth="1"/>
  </cols>
  <sheetData>
    <row r="1" spans="1:8" x14ac:dyDescent="0.35">
      <c r="A1">
        <v>-5654.1095400000004</v>
      </c>
      <c r="D1" t="s">
        <v>24</v>
      </c>
      <c r="F1">
        <v>150</v>
      </c>
      <c r="H1">
        <v>250</v>
      </c>
    </row>
    <row r="2" spans="1:8" x14ac:dyDescent="0.35">
      <c r="A2" s="12">
        <v>625142000</v>
      </c>
      <c r="B2">
        <f>(C2-$A$1)/$A$2</f>
        <v>9.362548125065987E-6</v>
      </c>
      <c r="C2">
        <v>198.81252000000001</v>
      </c>
      <c r="D2" t="s">
        <v>19</v>
      </c>
      <c r="E2">
        <f>(F2-$A$1)/$A$2</f>
        <v>9.0445203489767129E-6</v>
      </c>
      <c r="F2">
        <v>0</v>
      </c>
      <c r="G2">
        <f>(H2-$A$1)/$A$2</f>
        <v>9.0445203489767129E-6</v>
      </c>
      <c r="H2">
        <v>0</v>
      </c>
    </row>
    <row r="3" spans="1:8" x14ac:dyDescent="0.35">
      <c r="B3">
        <f t="shared" ref="B3:B15" si="0">(C3-$A$1)/$A$2</f>
        <v>9.0445203489767129E-6</v>
      </c>
      <c r="C3">
        <v>0</v>
      </c>
      <c r="D3" t="s">
        <v>18</v>
      </c>
      <c r="E3">
        <f t="shared" ref="E3:E11" si="1">(F3-$A$1)/$A$2</f>
        <v>1.112304946716106E-5</v>
      </c>
      <c r="F3">
        <v>1299.3758499999999</v>
      </c>
      <c r="G3">
        <f t="shared" ref="G3:G11" si="2">(H3-$A$1)/$A$2</f>
        <v>1.1469303390269731E-5</v>
      </c>
      <c r="H3">
        <v>1515.8337200000001</v>
      </c>
    </row>
    <row r="4" spans="1:8" x14ac:dyDescent="0.35">
      <c r="B4">
        <f t="shared" si="0"/>
        <v>1.6104263079428356E-5</v>
      </c>
      <c r="C4">
        <v>4413.3416900000002</v>
      </c>
      <c r="D4" t="s">
        <v>20</v>
      </c>
      <c r="E4">
        <f t="shared" si="1"/>
        <v>2.5023287365110644E-5</v>
      </c>
      <c r="F4">
        <v>9988.9983699999993</v>
      </c>
      <c r="G4">
        <f t="shared" si="2"/>
        <v>7.5467449619446452E-5</v>
      </c>
      <c r="H4">
        <v>41523.762849999999</v>
      </c>
    </row>
    <row r="5" spans="1:8" x14ac:dyDescent="0.35">
      <c r="B5">
        <f t="shared" si="0"/>
        <v>9.0445203489767129E-6</v>
      </c>
      <c r="C5">
        <v>0</v>
      </c>
      <c r="D5" t="s">
        <v>21</v>
      </c>
      <c r="E5">
        <f t="shared" si="1"/>
        <v>9.0445203489767129E-6</v>
      </c>
      <c r="F5">
        <v>0</v>
      </c>
      <c r="G5">
        <f t="shared" si="2"/>
        <v>9.0445203489767129E-6</v>
      </c>
      <c r="H5">
        <v>0</v>
      </c>
    </row>
    <row r="6" spans="1:8" x14ac:dyDescent="0.35">
      <c r="B6">
        <f>(C6-$A$1)/$A$2</f>
        <v>1.9367012454770277E-5</v>
      </c>
      <c r="C6">
        <v>6453.0233600000001</v>
      </c>
      <c r="D6" t="s">
        <v>22</v>
      </c>
      <c r="E6">
        <f t="shared" si="1"/>
        <v>1.811686151306423E-5</v>
      </c>
      <c r="F6">
        <v>5671.5015000000003</v>
      </c>
      <c r="G6">
        <f t="shared" si="2"/>
        <v>1.3766355260084908E-5</v>
      </c>
      <c r="H6">
        <v>2951.8173200000001</v>
      </c>
    </row>
    <row r="7" spans="1:8" x14ac:dyDescent="0.35">
      <c r="B7">
        <f t="shared" si="0"/>
        <v>9.0445203489767129E-6</v>
      </c>
      <c r="C7">
        <v>0</v>
      </c>
      <c r="D7" t="s">
        <v>23</v>
      </c>
      <c r="E7">
        <f t="shared" si="1"/>
        <v>9.0445203489767129E-6</v>
      </c>
      <c r="F7">
        <v>0</v>
      </c>
      <c r="G7">
        <f t="shared" si="2"/>
        <v>9.0445203489767129E-6</v>
      </c>
      <c r="H7">
        <v>0</v>
      </c>
    </row>
    <row r="8" spans="1:8" x14ac:dyDescent="0.35">
      <c r="B8">
        <f t="shared" si="0"/>
        <v>7.1195199714624828E-5</v>
      </c>
      <c r="C8">
        <v>38853</v>
      </c>
      <c r="D8" t="s">
        <v>68</v>
      </c>
      <c r="E8">
        <f t="shared" si="1"/>
        <v>9.2396760096106171E-6</v>
      </c>
      <c r="F8">
        <v>122</v>
      </c>
      <c r="G8">
        <f t="shared" si="2"/>
        <v>1.5439867326143501E-5</v>
      </c>
      <c r="H8">
        <v>3998</v>
      </c>
    </row>
    <row r="9" spans="1:8" x14ac:dyDescent="0.35">
      <c r="B9">
        <f t="shared" si="0"/>
        <v>6.408481519398792E-5</v>
      </c>
      <c r="C9">
        <v>34408</v>
      </c>
      <c r="D9" t="s">
        <v>69</v>
      </c>
      <c r="E9">
        <f t="shared" si="1"/>
        <v>1.4331319188280425E-5</v>
      </c>
      <c r="F9">
        <v>3305</v>
      </c>
      <c r="G9">
        <f t="shared" si="2"/>
        <v>1.2048637813488775E-5</v>
      </c>
      <c r="H9">
        <v>1878</v>
      </c>
    </row>
    <row r="10" spans="1:8" x14ac:dyDescent="0.35">
      <c r="B10">
        <f t="shared" si="0"/>
        <v>9.4940182230597215E-6</v>
      </c>
      <c r="C10">
        <v>281</v>
      </c>
      <c r="D10" t="s">
        <v>70</v>
      </c>
      <c r="E10">
        <f t="shared" si="1"/>
        <v>9.402838938993061E-6</v>
      </c>
      <c r="F10">
        <v>224</v>
      </c>
      <c r="G10">
        <f t="shared" si="2"/>
        <v>9.5004167693100139E-6</v>
      </c>
      <c r="H10">
        <v>285</v>
      </c>
    </row>
    <row r="11" spans="1:8" x14ac:dyDescent="0.35">
      <c r="B11">
        <f t="shared" si="0"/>
        <v>9.5931956899392467E-6</v>
      </c>
      <c r="C11">
        <v>343</v>
      </c>
      <c r="D11" t="s">
        <v>71</v>
      </c>
      <c r="E11">
        <f t="shared" si="1"/>
        <v>9.1852883664831352E-6</v>
      </c>
      <c r="F11">
        <v>88</v>
      </c>
      <c r="G11">
        <f t="shared" si="2"/>
        <v>1.0655354367487708E-5</v>
      </c>
      <c r="H11">
        <v>1007</v>
      </c>
    </row>
    <row r="12" spans="1:8" x14ac:dyDescent="0.35">
      <c r="B12">
        <f t="shared" si="0"/>
        <v>9.0445203489767129E-6</v>
      </c>
      <c r="C12">
        <v>0</v>
      </c>
      <c r="D12" t="s">
        <v>84</v>
      </c>
    </row>
    <row r="13" spans="1:8" x14ac:dyDescent="0.35">
      <c r="B13">
        <f t="shared" si="0"/>
        <v>9.3932411196176241E-6</v>
      </c>
      <c r="C13">
        <v>218</v>
      </c>
      <c r="D13" t="s">
        <v>85</v>
      </c>
    </row>
    <row r="14" spans="1:8" x14ac:dyDescent="0.35">
      <c r="B14">
        <f t="shared" si="0"/>
        <v>9.3788443905544671E-6</v>
      </c>
      <c r="C14">
        <v>209</v>
      </c>
      <c r="D14" t="s">
        <v>86</v>
      </c>
    </row>
    <row r="15" spans="1:8" x14ac:dyDescent="0.35">
      <c r="B15">
        <f t="shared" si="0"/>
        <v>9.5244113177486078E-6</v>
      </c>
      <c r="C15">
        <v>300</v>
      </c>
      <c r="D15" t="s">
        <v>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1D1FD-6C2C-4AC2-8F59-C3E6FC13310E}">
  <dimension ref="A1:H17"/>
  <sheetViews>
    <sheetView workbookViewId="0">
      <selection activeCell="B16" sqref="B16:B17"/>
    </sheetView>
  </sheetViews>
  <sheetFormatPr defaultRowHeight="14.5" x14ac:dyDescent="0.35"/>
  <sheetData>
    <row r="1" spans="1:8" x14ac:dyDescent="0.35">
      <c r="A1">
        <v>-37006.216979999997</v>
      </c>
      <c r="D1" t="s">
        <v>24</v>
      </c>
      <c r="F1">
        <v>150</v>
      </c>
      <c r="H1">
        <v>250</v>
      </c>
    </row>
    <row r="2" spans="1:8" x14ac:dyDescent="0.35">
      <c r="A2" s="12">
        <v>864013000</v>
      </c>
      <c r="B2" s="12">
        <f>(C2-$A$1)/$A$2</f>
        <v>6.008673353294453E-5</v>
      </c>
      <c r="C2">
        <v>14909.501920000001</v>
      </c>
      <c r="D2" t="s">
        <v>19</v>
      </c>
      <c r="E2">
        <f>(F2-$A$1)/$A$2</f>
        <v>6.3331987551113226E-5</v>
      </c>
      <c r="F2">
        <v>17713.443579999999</v>
      </c>
      <c r="G2">
        <f>(H2-$A$1)/$A$2</f>
        <v>5.7383333676692359E-5</v>
      </c>
      <c r="H2">
        <v>12573.729300000001</v>
      </c>
    </row>
    <row r="3" spans="1:8" x14ac:dyDescent="0.35">
      <c r="B3">
        <f t="shared" ref="B3:B17" si="0">(C3-$A$1)/$A$2</f>
        <v>4.3548893153228009E-5</v>
      </c>
      <c r="C3">
        <v>620.59284000000002</v>
      </c>
      <c r="D3" t="s">
        <v>18</v>
      </c>
      <c r="E3">
        <f t="shared" ref="E3:E11" si="1">(F3-$A$1)/$A$2</f>
        <v>4.4334509816403218E-5</v>
      </c>
      <c r="F3">
        <v>1299.3758499999999</v>
      </c>
      <c r="G3">
        <f t="shared" ref="G3:G11" si="2">(H3-$A$1)/$A$2</f>
        <v>4.4585035989041832E-5</v>
      </c>
      <c r="H3">
        <v>1515.8337200000001</v>
      </c>
    </row>
    <row r="4" spans="1:8" x14ac:dyDescent="0.35">
      <c r="B4">
        <f t="shared" si="0"/>
        <v>1.4278634473092417E-4</v>
      </c>
      <c r="C4">
        <v>86363.041089999999</v>
      </c>
      <c r="D4" t="s">
        <v>20</v>
      </c>
      <c r="E4">
        <f t="shared" si="1"/>
        <v>2.1169314146893622E-4</v>
      </c>
      <c r="F4">
        <v>145899.40925999999</v>
      </c>
      <c r="G4">
        <f t="shared" si="2"/>
        <v>3.9626581296809191E-4</v>
      </c>
      <c r="H4">
        <v>305372.59688000003</v>
      </c>
    </row>
    <row r="5" spans="1:8" x14ac:dyDescent="0.35">
      <c r="B5">
        <f t="shared" si="0"/>
        <v>5.0026474925724492E-5</v>
      </c>
      <c r="C5">
        <v>6217.3077000000003</v>
      </c>
      <c r="D5" t="s">
        <v>21</v>
      </c>
      <c r="E5">
        <f t="shared" si="1"/>
        <v>9.8915956912685332E-5</v>
      </c>
      <c r="F5">
        <v>48458.455699999999</v>
      </c>
      <c r="G5">
        <f t="shared" si="2"/>
        <v>5.7086177129279297E-5</v>
      </c>
      <c r="H5">
        <v>12316.982180000001</v>
      </c>
    </row>
    <row r="6" spans="1:8" x14ac:dyDescent="0.35">
      <c r="B6">
        <f>(C6-$A$1)/$A$2</f>
        <v>2.4300602338159263E-4</v>
      </c>
      <c r="C6">
        <v>172954.14629999999</v>
      </c>
      <c r="D6" t="s">
        <v>22</v>
      </c>
      <c r="E6">
        <f t="shared" si="1"/>
        <v>2.4772333094525198E-4</v>
      </c>
      <c r="F6">
        <v>177029.96135999999</v>
      </c>
      <c r="G6">
        <f t="shared" si="2"/>
        <v>1.4216635383958344E-4</v>
      </c>
      <c r="H6">
        <v>85827.3609</v>
      </c>
    </row>
    <row r="7" spans="1:8" x14ac:dyDescent="0.35">
      <c r="B7">
        <f t="shared" si="0"/>
        <v>4.3998148291750239E-5</v>
      </c>
      <c r="C7">
        <v>1008.75512</v>
      </c>
      <c r="D7" t="s">
        <v>23</v>
      </c>
      <c r="E7">
        <f t="shared" si="1"/>
        <v>4.4337510419403411E-5</v>
      </c>
      <c r="F7">
        <v>1301.9684099999999</v>
      </c>
      <c r="G7">
        <f t="shared" si="2"/>
        <v>4.9267366081297384E-5</v>
      </c>
      <c r="H7">
        <v>5561.4277899999997</v>
      </c>
    </row>
    <row r="8" spans="1:8" x14ac:dyDescent="0.35">
      <c r="B8">
        <f t="shared" si="0"/>
        <v>3.2445254525105527E-4</v>
      </c>
      <c r="C8">
        <v>243325</v>
      </c>
      <c r="D8" t="s">
        <v>68</v>
      </c>
      <c r="E8">
        <f t="shared" si="1"/>
        <v>4.4281992261690502E-5</v>
      </c>
      <c r="F8">
        <v>1254</v>
      </c>
      <c r="G8">
        <f t="shared" si="2"/>
        <v>9.3409725293485169E-5</v>
      </c>
      <c r="H8">
        <v>43701</v>
      </c>
    </row>
    <row r="9" spans="1:8" x14ac:dyDescent="0.35">
      <c r="B9">
        <f t="shared" si="0"/>
        <v>3.0905115661454172E-4</v>
      </c>
      <c r="C9">
        <v>230018</v>
      </c>
      <c r="D9" t="s">
        <v>69</v>
      </c>
      <c r="E9">
        <f t="shared" si="1"/>
        <v>7.6911130943631639E-5</v>
      </c>
      <c r="F9">
        <v>29446</v>
      </c>
      <c r="G9">
        <f t="shared" si="2"/>
        <v>6.4332616499983218E-5</v>
      </c>
      <c r="H9">
        <v>18578</v>
      </c>
    </row>
    <row r="10" spans="1:8" x14ac:dyDescent="0.35">
      <c r="B10">
        <f t="shared" si="0"/>
        <v>4.5608361193639445E-5</v>
      </c>
      <c r="C10">
        <v>2400</v>
      </c>
      <c r="D10" t="s">
        <v>70</v>
      </c>
      <c r="E10">
        <f t="shared" si="1"/>
        <v>4.409449508282861E-5</v>
      </c>
      <c r="F10">
        <v>1092</v>
      </c>
      <c r="G10">
        <f t="shared" si="2"/>
        <v>4.5097952206737625E-5</v>
      </c>
      <c r="H10">
        <v>1959</v>
      </c>
    </row>
    <row r="11" spans="1:8" x14ac:dyDescent="0.35">
      <c r="B11">
        <f t="shared" si="0"/>
        <v>4.544285442464407E-5</v>
      </c>
      <c r="C11">
        <v>2257</v>
      </c>
      <c r="D11" t="s">
        <v>71</v>
      </c>
      <c r="E11">
        <f t="shared" si="1"/>
        <v>4.4456758150629674E-5</v>
      </c>
      <c r="F11">
        <v>1405</v>
      </c>
      <c r="G11">
        <f t="shared" si="2"/>
        <v>4.967890179893126E-5</v>
      </c>
      <c r="H11">
        <v>5917</v>
      </c>
    </row>
    <row r="12" spans="1:8" x14ac:dyDescent="0.35">
      <c r="B12">
        <f t="shared" si="0"/>
        <v>4.3990329983460896E-5</v>
      </c>
      <c r="C12">
        <v>1002</v>
      </c>
      <c r="D12" t="s">
        <v>84</v>
      </c>
    </row>
    <row r="13" spans="1:8" x14ac:dyDescent="0.35">
      <c r="B13">
        <f t="shared" si="0"/>
        <v>4.4056301213060448E-5</v>
      </c>
      <c r="C13">
        <v>1059</v>
      </c>
      <c r="D13" t="s">
        <v>85</v>
      </c>
    </row>
    <row r="14" spans="1:8" x14ac:dyDescent="0.35">
      <c r="B14">
        <f t="shared" si="0"/>
        <v>4.4538932840130878E-5</v>
      </c>
      <c r="C14">
        <v>1476</v>
      </c>
      <c r="D14" t="s">
        <v>86</v>
      </c>
    </row>
    <row r="15" spans="1:8" x14ac:dyDescent="0.35">
      <c r="B15">
        <f t="shared" si="0"/>
        <v>4.46199501396391E-5</v>
      </c>
      <c r="C15">
        <v>1546</v>
      </c>
      <c r="D15" t="s">
        <v>87</v>
      </c>
    </row>
    <row r="16" spans="1:8" x14ac:dyDescent="0.35">
      <c r="B16">
        <f t="shared" si="0"/>
        <v>4.7215975893881223E-5</v>
      </c>
      <c r="C16">
        <v>3789</v>
      </c>
      <c r="D16" t="s">
        <v>90</v>
      </c>
    </row>
    <row r="17" spans="2:4" x14ac:dyDescent="0.35">
      <c r="B17">
        <f t="shared" si="0"/>
        <v>4.447064683054537E-5</v>
      </c>
      <c r="C17">
        <v>1417</v>
      </c>
      <c r="D17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0529E-7F39-4FEA-AD80-1F4571487FA0}">
  <dimension ref="A1:U38"/>
  <sheetViews>
    <sheetView tabSelected="1" zoomScaleNormal="100" workbookViewId="0">
      <selection activeCell="N8" sqref="N8"/>
    </sheetView>
  </sheetViews>
  <sheetFormatPr defaultRowHeight="14.5" x14ac:dyDescent="0.35"/>
  <cols>
    <col min="1" max="1" width="15.36328125" customWidth="1"/>
    <col min="5" max="5" width="13.453125" bestFit="1" customWidth="1"/>
    <col min="19" max="19" width="11.81640625" bestFit="1" customWidth="1"/>
  </cols>
  <sheetData>
    <row r="1" spans="1:21" x14ac:dyDescent="0.35">
      <c r="B1" s="22" t="s">
        <v>44</v>
      </c>
      <c r="C1" s="22"/>
      <c r="D1" s="22"/>
      <c r="E1" s="22" t="s">
        <v>1</v>
      </c>
      <c r="F1" s="22" t="s">
        <v>2</v>
      </c>
      <c r="G1" s="22"/>
      <c r="H1" s="22"/>
      <c r="M1" t="s">
        <v>45</v>
      </c>
    </row>
    <row r="2" spans="1:21" x14ac:dyDescent="0.35">
      <c r="B2" t="s">
        <v>15</v>
      </c>
      <c r="C2" t="s">
        <v>16</v>
      </c>
      <c r="D2" t="s">
        <v>17</v>
      </c>
      <c r="E2" s="22"/>
      <c r="F2" t="s">
        <v>15</v>
      </c>
      <c r="G2" t="s">
        <v>16</v>
      </c>
      <c r="H2" t="s">
        <v>17</v>
      </c>
      <c r="I2" t="s">
        <v>46</v>
      </c>
      <c r="L2" t="s">
        <v>49</v>
      </c>
      <c r="M2">
        <f>0.11*0.0091/(2+0.08)</f>
        <v>4.8125000000000007E-4</v>
      </c>
    </row>
    <row r="3" spans="1:21" x14ac:dyDescent="0.35">
      <c r="A3" s="6" t="s">
        <v>25</v>
      </c>
      <c r="B3">
        <v>3.187184402943528E-4</v>
      </c>
      <c r="C3">
        <v>0</v>
      </c>
      <c r="D3">
        <v>4.3548893153228009E-5</v>
      </c>
      <c r="E3" s="1">
        <f>100-(B3/$M$2*100)</f>
        <v>33.772791627147484</v>
      </c>
      <c r="F3" s="1">
        <f t="shared" ref="F3:F38" si="0">B3/$M$2*100</f>
        <v>66.227208372852516</v>
      </c>
      <c r="G3" s="1">
        <f t="shared" ref="G3:G38" si="1">C3/$M$2*100</f>
        <v>0</v>
      </c>
      <c r="H3" s="1">
        <f t="shared" ref="H3:H38" si="2">D3/$M$2*100</f>
        <v>9.0491206552162087</v>
      </c>
      <c r="I3" s="1">
        <f>100-(F3+G3+H3)</f>
        <v>24.72367097193127</v>
      </c>
      <c r="K3">
        <v>9.0491200000000003</v>
      </c>
      <c r="L3">
        <f>K3*E3/100</f>
        <v>3.0561404416905287</v>
      </c>
    </row>
    <row r="4" spans="1:21" x14ac:dyDescent="0.35">
      <c r="A4" s="6" t="s">
        <v>26</v>
      </c>
      <c r="B4">
        <v>4.6661689174962607E-4</v>
      </c>
      <c r="C4">
        <v>0</v>
      </c>
      <c r="D4">
        <v>4.4334509816403218E-5</v>
      </c>
      <c r="E4" s="1">
        <f t="shared" ref="E4:E38" si="3">100-(B4/$M$2*100)</f>
        <v>3.0406458702075838</v>
      </c>
      <c r="F4" s="1">
        <f t="shared" si="0"/>
        <v>96.959354129792416</v>
      </c>
      <c r="G4" s="1">
        <f t="shared" si="1"/>
        <v>0</v>
      </c>
      <c r="H4" s="1">
        <f t="shared" si="2"/>
        <v>9.2123656761357324</v>
      </c>
      <c r="I4" s="1">
        <f t="shared" ref="I4:I38" si="4">100-(F4+G4+H4)</f>
        <v>-6.1717198059281486</v>
      </c>
      <c r="J4" s="1"/>
      <c r="K4">
        <v>3.0406499999999999</v>
      </c>
      <c r="L4">
        <f>K4*E4/100</f>
        <v>9.2455398652466894E-2</v>
      </c>
    </row>
    <row r="5" spans="1:21" x14ac:dyDescent="0.35">
      <c r="A5" s="6" t="s">
        <v>27</v>
      </c>
      <c r="B5">
        <v>4.6860111436381439E-4</v>
      </c>
      <c r="C5">
        <v>0</v>
      </c>
      <c r="D5">
        <v>4.4585035989041832E-5</v>
      </c>
      <c r="E5" s="1">
        <f t="shared" si="3"/>
        <v>2.6283398724541627</v>
      </c>
      <c r="F5" s="1">
        <f t="shared" si="0"/>
        <v>97.371660127545837</v>
      </c>
      <c r="G5" s="1">
        <f t="shared" si="1"/>
        <v>0</v>
      </c>
      <c r="H5" s="1">
        <f t="shared" si="2"/>
        <v>9.2644230626580413</v>
      </c>
      <c r="I5" s="1">
        <f t="shared" si="4"/>
        <v>-6.6360831902038768</v>
      </c>
      <c r="K5">
        <v>2.6283400000000001</v>
      </c>
      <c r="L5">
        <f t="shared" ref="L5:L20" si="5">K5*E5/100</f>
        <v>6.9081708203661746E-2</v>
      </c>
    </row>
    <row r="6" spans="1:21" x14ac:dyDescent="0.35">
      <c r="A6" s="6" t="s">
        <v>28</v>
      </c>
      <c r="B6">
        <v>2.3606518423434239E-4</v>
      </c>
      <c r="C6">
        <v>1.6104263079428356E-5</v>
      </c>
      <c r="D6">
        <v>1.4278634473092417E-4</v>
      </c>
      <c r="E6" s="1">
        <f t="shared" si="3"/>
        <v>50.947494185071719</v>
      </c>
      <c r="F6" s="1">
        <f t="shared" si="0"/>
        <v>49.052505814928281</v>
      </c>
      <c r="G6" s="1">
        <f t="shared" si="1"/>
        <v>3.3463403801409566</v>
      </c>
      <c r="H6" s="1">
        <f t="shared" si="2"/>
        <v>29.669889814218003</v>
      </c>
      <c r="I6" s="1">
        <f t="shared" si="4"/>
        <v>17.93126399071275</v>
      </c>
      <c r="K6">
        <v>29.669889999999999</v>
      </c>
      <c r="L6">
        <f t="shared" si="5"/>
        <v>15.116065482467175</v>
      </c>
    </row>
    <row r="7" spans="1:21" x14ac:dyDescent="0.35">
      <c r="A7" s="6" t="s">
        <v>29</v>
      </c>
      <c r="B7">
        <v>2.7149290412162497E-4</v>
      </c>
      <c r="C7">
        <v>2.5023287365110644E-5</v>
      </c>
      <c r="D7">
        <v>2.1169314146893622E-4</v>
      </c>
      <c r="E7" s="1">
        <f t="shared" si="3"/>
        <v>43.585890052649368</v>
      </c>
      <c r="F7" s="1">
        <f t="shared" si="0"/>
        <v>56.414109947350632</v>
      </c>
      <c r="G7" s="1">
        <f t="shared" si="1"/>
        <v>5.1996441278151977</v>
      </c>
      <c r="H7" s="1">
        <f t="shared" si="2"/>
        <v>43.988185240298428</v>
      </c>
      <c r="I7" s="1">
        <f t="shared" si="4"/>
        <v>-5.6019393154642501</v>
      </c>
      <c r="J7" s="1">
        <f>H7+I7</f>
        <v>38.386245924834178</v>
      </c>
      <c r="K7">
        <v>38.386249999999997</v>
      </c>
      <c r="L7">
        <f t="shared" si="5"/>
        <v>16.730988720335116</v>
      </c>
    </row>
    <row r="8" spans="1:21" x14ac:dyDescent="0.35">
      <c r="A8" s="6" t="s">
        <v>30</v>
      </c>
      <c r="B8">
        <v>1.1388398645386162E-5</v>
      </c>
      <c r="C8">
        <v>7.5467449619446452E-5</v>
      </c>
      <c r="D8">
        <v>3.9626581296809191E-4</v>
      </c>
      <c r="E8" s="1">
        <f t="shared" si="3"/>
        <v>97.633579502257419</v>
      </c>
      <c r="F8" s="1">
        <f t="shared" si="0"/>
        <v>2.3664204977425789</v>
      </c>
      <c r="G8" s="1">
        <f t="shared" si="1"/>
        <v>15.681547972871988</v>
      </c>
      <c r="H8" s="1">
        <f t="shared" si="2"/>
        <v>82.340948149213887</v>
      </c>
      <c r="I8" s="1">
        <f t="shared" si="4"/>
        <v>-0.38891661982844994</v>
      </c>
      <c r="J8" s="1">
        <f>H8+I8</f>
        <v>81.952031529385437</v>
      </c>
      <c r="K8">
        <v>81.952029999999993</v>
      </c>
      <c r="L8">
        <f t="shared" si="5"/>
        <v>80.012700363763841</v>
      </c>
    </row>
    <row r="9" spans="1:21" x14ac:dyDescent="0.35">
      <c r="A9" s="6" t="s">
        <v>31</v>
      </c>
      <c r="B9">
        <v>3.9852558023593612E-4</v>
      </c>
      <c r="C9">
        <v>9.362548125065987E-6</v>
      </c>
      <c r="D9">
        <v>6.008673353294453E-5</v>
      </c>
      <c r="E9" s="1">
        <f t="shared" si="3"/>
        <v>17.189489821104203</v>
      </c>
      <c r="F9" s="1">
        <f t="shared" si="0"/>
        <v>82.810510178895797</v>
      </c>
      <c r="G9" s="1">
        <f t="shared" si="1"/>
        <v>1.9454645454682569</v>
      </c>
      <c r="H9" s="1">
        <f t="shared" si="2"/>
        <v>12.485555019832628</v>
      </c>
      <c r="I9" s="1">
        <f t="shared" si="4"/>
        <v>2.7584702558033172</v>
      </c>
      <c r="K9">
        <v>12.48556</v>
      </c>
      <c r="L9">
        <f t="shared" si="5"/>
        <v>2.1462040653078578</v>
      </c>
    </row>
    <row r="10" spans="1:21" x14ac:dyDescent="0.35">
      <c r="A10" s="6" t="s">
        <v>32</v>
      </c>
      <c r="B10">
        <v>3.9864749888522726E-4</v>
      </c>
      <c r="C10">
        <v>0</v>
      </c>
      <c r="D10">
        <v>6.3331987551113226E-5</v>
      </c>
      <c r="E10" s="1">
        <f t="shared" si="3"/>
        <v>17.164156075796939</v>
      </c>
      <c r="F10" s="1">
        <f t="shared" si="0"/>
        <v>82.835843924203061</v>
      </c>
      <c r="G10" s="1">
        <f t="shared" si="1"/>
        <v>0</v>
      </c>
      <c r="H10" s="1">
        <f t="shared" si="2"/>
        <v>13.159893517114435</v>
      </c>
      <c r="I10" s="1">
        <f t="shared" si="4"/>
        <v>4.0042625586824983</v>
      </c>
      <c r="K10">
        <v>13.159890000000001</v>
      </c>
      <c r="L10">
        <f t="shared" si="5"/>
        <v>2.2587840590031938</v>
      </c>
      <c r="O10" s="6" t="s">
        <v>72</v>
      </c>
      <c r="P10">
        <v>3.7013938380109815E-5</v>
      </c>
      <c r="Q10">
        <v>7.1195199714624828E-5</v>
      </c>
      <c r="R10">
        <v>3.2445254525105527E-4</v>
      </c>
      <c r="S10">
        <f>P10</f>
        <v>3.7013938380109815E-5</v>
      </c>
      <c r="T10">
        <f t="shared" ref="T10:U10" si="6">Q10</f>
        <v>7.1195199714624828E-5</v>
      </c>
      <c r="U10">
        <f t="shared" si="6"/>
        <v>3.2445254525105527E-4</v>
      </c>
    </row>
    <row r="11" spans="1:21" x14ac:dyDescent="0.35">
      <c r="A11" s="6" t="s">
        <v>33</v>
      </c>
      <c r="B11">
        <v>4.5588482759939948E-4</v>
      </c>
      <c r="C11">
        <v>0</v>
      </c>
      <c r="D11">
        <v>5.7383333676692359E-5</v>
      </c>
      <c r="E11" s="1">
        <f t="shared" si="3"/>
        <v>5.2706851741507705</v>
      </c>
      <c r="F11" s="1">
        <f t="shared" si="0"/>
        <v>94.729314825849229</v>
      </c>
      <c r="G11" s="1">
        <f t="shared" si="1"/>
        <v>0</v>
      </c>
      <c r="H11" s="1">
        <f t="shared" si="2"/>
        <v>11.923809595156852</v>
      </c>
      <c r="I11" s="1">
        <f t="shared" si="4"/>
        <v>-6.6531244210060834</v>
      </c>
      <c r="K11">
        <v>5.2706900000000001</v>
      </c>
      <c r="L11">
        <f t="shared" si="5"/>
        <v>0.27780147640544728</v>
      </c>
      <c r="O11" s="6" t="s">
        <v>73</v>
      </c>
      <c r="P11">
        <v>1.1254111888886837E-5</v>
      </c>
      <c r="Q11">
        <v>9.2396760096106171E-6</v>
      </c>
      <c r="R11">
        <v>4.4281992261690502E-5</v>
      </c>
      <c r="S11">
        <f>P11*2.5</f>
        <v>2.8135279722217093E-5</v>
      </c>
      <c r="T11">
        <f t="shared" ref="T11:U11" si="7">Q11*2.5</f>
        <v>2.3099190024026544E-5</v>
      </c>
      <c r="U11">
        <f t="shared" si="7"/>
        <v>1.1070498065422626E-4</v>
      </c>
    </row>
    <row r="12" spans="1:21" x14ac:dyDescent="0.35">
      <c r="A12" s="6" t="s">
        <v>3</v>
      </c>
      <c r="B12">
        <v>1.1434284827744518E-4</v>
      </c>
      <c r="C12">
        <v>1.9367012454770277E-5</v>
      </c>
      <c r="D12">
        <v>2.4300602338159263E-4</v>
      </c>
      <c r="E12" s="1">
        <f t="shared" si="3"/>
        <v>76.240447111180231</v>
      </c>
      <c r="F12" s="1">
        <f t="shared" si="0"/>
        <v>23.759552888819773</v>
      </c>
      <c r="G12" s="1">
        <f t="shared" si="1"/>
        <v>4.0243142763159012</v>
      </c>
      <c r="H12" s="1">
        <f t="shared" si="2"/>
        <v>50.494758105265994</v>
      </c>
      <c r="I12" s="1">
        <f t="shared" si="4"/>
        <v>21.721374729598324</v>
      </c>
      <c r="K12">
        <v>50.494759999999999</v>
      </c>
      <c r="L12">
        <f t="shared" si="5"/>
        <v>38.497430791717392</v>
      </c>
      <c r="O12" s="6" t="s">
        <v>77</v>
      </c>
      <c r="P12">
        <v>3.2579813683868906E-4</v>
      </c>
      <c r="Q12">
        <v>1.5439867326143501E-5</v>
      </c>
      <c r="R12">
        <v>9.3409725293485169E-5</v>
      </c>
      <c r="S12">
        <f>P12*3.9</f>
        <v>1.2706127336708872E-3</v>
      </c>
      <c r="T12">
        <f t="shared" ref="T12:U12" si="8">Q12*3.9</f>
        <v>6.0215482571959652E-5</v>
      </c>
      <c r="U12">
        <f t="shared" si="8"/>
        <v>3.6429792864459213E-4</v>
      </c>
    </row>
    <row r="13" spans="1:21" x14ac:dyDescent="0.35">
      <c r="A13" s="6" t="s">
        <v>4</v>
      </c>
      <c r="B13">
        <v>1.6218302396299745E-4</v>
      </c>
      <c r="C13">
        <v>1.811686151306423E-5</v>
      </c>
      <c r="D13">
        <v>2.4772333094525198E-4</v>
      </c>
      <c r="E13" s="1">
        <f t="shared" si="3"/>
        <v>66.299631384312221</v>
      </c>
      <c r="F13" s="1">
        <f t="shared" si="0"/>
        <v>33.700368615687779</v>
      </c>
      <c r="G13" s="1">
        <f t="shared" si="1"/>
        <v>3.7645426520652938</v>
      </c>
      <c r="H13" s="1">
        <f t="shared" si="2"/>
        <v>51.474977858753654</v>
      </c>
      <c r="I13" s="1">
        <f t="shared" si="4"/>
        <v>11.060110873493272</v>
      </c>
      <c r="K13">
        <v>51.474980000000002</v>
      </c>
      <c r="L13">
        <f t="shared" si="5"/>
        <v>34.127721995148441</v>
      </c>
      <c r="O13" s="6" t="s">
        <v>74</v>
      </c>
      <c r="P13">
        <v>2.5529799815831623E-5</v>
      </c>
      <c r="Q13">
        <v>6.408481519398792E-5</v>
      </c>
      <c r="R13">
        <v>3.0905115661454172E-4</v>
      </c>
      <c r="S13">
        <f>P13</f>
        <v>2.5529799815831623E-5</v>
      </c>
      <c r="T13">
        <f t="shared" ref="T13" si="9">Q13</f>
        <v>6.408481519398792E-5</v>
      </c>
      <c r="U13">
        <f t="shared" ref="U13" si="10">R13</f>
        <v>3.0905115661454172E-4</v>
      </c>
    </row>
    <row r="14" spans="1:21" x14ac:dyDescent="0.35">
      <c r="A14" s="6" t="s">
        <v>5</v>
      </c>
      <c r="B14">
        <v>3.8628515226872757E-4</v>
      </c>
      <c r="C14">
        <v>1.3766355260084908E-5</v>
      </c>
      <c r="D14">
        <v>1.4216635383958344E-4</v>
      </c>
      <c r="E14" s="1">
        <f t="shared" si="3"/>
        <v>19.732955372731936</v>
      </c>
      <c r="F14" s="1">
        <f t="shared" si="0"/>
        <v>80.267044627268064</v>
      </c>
      <c r="G14" s="1">
        <f t="shared" si="1"/>
        <v>2.8605413527449155</v>
      </c>
      <c r="H14" s="1">
        <f t="shared" si="2"/>
        <v>29.541060538095255</v>
      </c>
      <c r="I14" s="1">
        <f t="shared" si="4"/>
        <v>-12.668646518108233</v>
      </c>
      <c r="J14" s="1">
        <f>H14+I14</f>
        <v>16.872414019987023</v>
      </c>
      <c r="K14">
        <v>16.872409999999999</v>
      </c>
      <c r="L14">
        <f t="shared" si="5"/>
        <v>3.3294251356043598</v>
      </c>
      <c r="O14" s="6" t="s">
        <v>75</v>
      </c>
      <c r="P14">
        <v>3.7866079419315521E-4</v>
      </c>
      <c r="Q14">
        <v>1.4331319188280425E-5</v>
      </c>
      <c r="R14">
        <v>7.6911130943631639E-5</v>
      </c>
      <c r="S14">
        <f>P14*2.5</f>
        <v>9.4665198548288796E-4</v>
      </c>
      <c r="T14">
        <f t="shared" ref="T14" si="11">Q14*2.5</f>
        <v>3.5828297970701061E-5</v>
      </c>
      <c r="U14">
        <f t="shared" ref="U14" si="12">R14*2.5</f>
        <v>1.9227782735907909E-4</v>
      </c>
    </row>
    <row r="15" spans="1:21" x14ac:dyDescent="0.35">
      <c r="A15" s="6" t="s">
        <v>34</v>
      </c>
      <c r="B15">
        <v>4.3029131065617241E-4</v>
      </c>
      <c r="C15">
        <v>0</v>
      </c>
      <c r="D15">
        <v>4.3998148291750239E-5</v>
      </c>
      <c r="E15" s="1">
        <f t="shared" si="3"/>
        <v>10.588818564951197</v>
      </c>
      <c r="F15" s="1">
        <f t="shared" si="0"/>
        <v>89.411181435048803</v>
      </c>
      <c r="G15" s="1">
        <f t="shared" si="1"/>
        <v>0</v>
      </c>
      <c r="H15" s="1">
        <f t="shared" si="2"/>
        <v>9.1424723723117367</v>
      </c>
      <c r="I15" s="1">
        <f t="shared" si="4"/>
        <v>1.446346192639453</v>
      </c>
      <c r="K15">
        <v>9.1424699999999994</v>
      </c>
      <c r="L15">
        <f t="shared" si="5"/>
        <v>0.9680795606550936</v>
      </c>
      <c r="O15" s="6" t="s">
        <v>76</v>
      </c>
      <c r="P15">
        <v>5.194229557705653E-4</v>
      </c>
      <c r="Q15">
        <v>1.2048637813488775E-5</v>
      </c>
      <c r="R15">
        <v>6.4332616499983218E-5</v>
      </c>
      <c r="S15">
        <f>P15*3.9</f>
        <v>2.0257495275052047E-3</v>
      </c>
      <c r="T15">
        <f t="shared" ref="T15" si="13">Q15*3.9</f>
        <v>4.698968747260622E-5</v>
      </c>
      <c r="U15">
        <f t="shared" ref="U15" si="14">R15*3.9</f>
        <v>2.5089720434993452E-4</v>
      </c>
    </row>
    <row r="16" spans="1:21" x14ac:dyDescent="0.35">
      <c r="A16" s="6" t="s">
        <v>35</v>
      </c>
      <c r="B16">
        <v>4.7659664958667658E-4</v>
      </c>
      <c r="C16">
        <v>0</v>
      </c>
      <c r="D16">
        <v>4.4337510419403411E-5</v>
      </c>
      <c r="E16" s="1">
        <f t="shared" si="3"/>
        <v>0.96692995601527798</v>
      </c>
      <c r="F16" s="1">
        <f t="shared" si="0"/>
        <v>99.033070043984722</v>
      </c>
      <c r="G16" s="1">
        <f t="shared" si="1"/>
        <v>0</v>
      </c>
      <c r="H16" s="1">
        <f t="shared" si="2"/>
        <v>9.2129891780578514</v>
      </c>
      <c r="I16" s="1">
        <f t="shared" si="4"/>
        <v>-8.2460592220425752</v>
      </c>
      <c r="K16">
        <v>0</v>
      </c>
      <c r="L16">
        <f t="shared" si="5"/>
        <v>0</v>
      </c>
      <c r="O16" s="6" t="s">
        <v>78</v>
      </c>
      <c r="P16">
        <v>4.3047596090775488E-4</v>
      </c>
      <c r="Q16">
        <v>9.4940182230597215E-6</v>
      </c>
      <c r="R16">
        <v>4.5608361193639445E-5</v>
      </c>
      <c r="S16">
        <f>P16*1.5</f>
        <v>6.4571394136163232E-4</v>
      </c>
      <c r="T16">
        <f t="shared" ref="T16:U16" si="15">Q16*1.5</f>
        <v>1.4241027334589583E-5</v>
      </c>
      <c r="U16">
        <f t="shared" si="15"/>
        <v>6.8412541790459171E-5</v>
      </c>
    </row>
    <row r="17" spans="1:21" x14ac:dyDescent="0.35">
      <c r="A17" s="6" t="s">
        <v>36</v>
      </c>
      <c r="B17">
        <v>4.9616938403856459E-4</v>
      </c>
      <c r="C17">
        <v>0</v>
      </c>
      <c r="D17">
        <v>4.9267366081297384E-5</v>
      </c>
      <c r="E17" s="1">
        <f t="shared" si="3"/>
        <v>-3.1001317482731565</v>
      </c>
      <c r="F17" s="1">
        <f t="shared" si="0"/>
        <v>103.10013174827316</v>
      </c>
      <c r="G17" s="1">
        <f t="shared" si="1"/>
        <v>0</v>
      </c>
      <c r="H17" s="1">
        <f t="shared" si="2"/>
        <v>10.237374770139715</v>
      </c>
      <c r="I17" s="1">
        <f t="shared" si="4"/>
        <v>-13.337506518412866</v>
      </c>
      <c r="K17">
        <v>0</v>
      </c>
      <c r="L17">
        <f t="shared" si="5"/>
        <v>0</v>
      </c>
      <c r="O17" s="6" t="s">
        <v>79</v>
      </c>
      <c r="P17">
        <v>4.0402484336452942E-4</v>
      </c>
      <c r="Q17">
        <v>9.402838938993061E-6</v>
      </c>
      <c r="R17">
        <v>4.409449508282861E-5</v>
      </c>
      <c r="S17">
        <f>P17</f>
        <v>4.0402484336452942E-4</v>
      </c>
      <c r="T17">
        <f t="shared" ref="T17" si="16">Q17</f>
        <v>9.402838938993061E-6</v>
      </c>
      <c r="U17">
        <f t="shared" ref="U17" si="17">R17</f>
        <v>4.409449508282861E-5</v>
      </c>
    </row>
    <row r="18" spans="1:21" x14ac:dyDescent="0.35">
      <c r="A18" s="6" t="s">
        <v>37</v>
      </c>
      <c r="B18">
        <v>3.892295016108137E-4</v>
      </c>
      <c r="C18">
        <v>0</v>
      </c>
      <c r="D18">
        <v>5.0026474925724492E-5</v>
      </c>
      <c r="E18" s="1">
        <f t="shared" si="3"/>
        <v>19.121142522428329</v>
      </c>
      <c r="F18" s="1">
        <f t="shared" si="0"/>
        <v>80.878857477571671</v>
      </c>
      <c r="G18" s="1">
        <f t="shared" si="1"/>
        <v>0</v>
      </c>
      <c r="H18" s="1">
        <f t="shared" si="2"/>
        <v>10.395111672877814</v>
      </c>
      <c r="I18" s="1">
        <f t="shared" si="4"/>
        <v>8.7260308495505114</v>
      </c>
      <c r="K18">
        <v>10.395110000000001</v>
      </c>
      <c r="L18">
        <f t="shared" si="5"/>
        <v>1.9876637984631995</v>
      </c>
      <c r="O18" s="6" t="s">
        <v>80</v>
      </c>
      <c r="P18">
        <v>5.0468552763713022E-4</v>
      </c>
      <c r="Q18">
        <v>9.5004167693100139E-6</v>
      </c>
      <c r="R18">
        <v>4.5097952206737625E-5</v>
      </c>
      <c r="S18">
        <f>P18*1.6</f>
        <v>8.0749684421940835E-4</v>
      </c>
      <c r="T18">
        <f t="shared" ref="T18:U18" si="18">Q18*1.6</f>
        <v>1.5200666830896023E-5</v>
      </c>
      <c r="U18">
        <f t="shared" si="18"/>
        <v>7.2156723530780202E-5</v>
      </c>
    </row>
    <row r="19" spans="1:21" x14ac:dyDescent="0.35">
      <c r="A19" s="6" t="s">
        <v>38</v>
      </c>
      <c r="B19">
        <v>4.4615449670317494E-4</v>
      </c>
      <c r="C19">
        <v>0</v>
      </c>
      <c r="D19">
        <v>9.8915956912685332E-5</v>
      </c>
      <c r="E19" s="1">
        <f t="shared" si="3"/>
        <v>7.2925721136259938</v>
      </c>
      <c r="F19" s="1">
        <f t="shared" si="0"/>
        <v>92.707427886374006</v>
      </c>
      <c r="G19" s="1">
        <f t="shared" si="1"/>
        <v>0</v>
      </c>
      <c r="H19" s="1">
        <f t="shared" si="2"/>
        <v>20.553965072765781</v>
      </c>
      <c r="I19" s="1">
        <f t="shared" si="4"/>
        <v>-13.261392959139783</v>
      </c>
      <c r="K19">
        <v>7.2925700000000004</v>
      </c>
      <c r="L19">
        <f t="shared" si="5"/>
        <v>0.53181592618665519</v>
      </c>
      <c r="O19" s="6" t="s">
        <v>81</v>
      </c>
      <c r="P19">
        <v>4.9701404392072843E-4</v>
      </c>
      <c r="Q19">
        <v>9.5931956899392467E-6</v>
      </c>
      <c r="R19">
        <v>4.544285442464407E-5</v>
      </c>
      <c r="S19">
        <f>P19*1.5</f>
        <v>7.4552106588109265E-4</v>
      </c>
      <c r="T19">
        <f t="shared" ref="T19" si="19">Q19*1.5</f>
        <v>1.438979353490887E-5</v>
      </c>
      <c r="U19">
        <f t="shared" ref="U19" si="20">R19*1.5</f>
        <v>6.8164281636966102E-5</v>
      </c>
    </row>
    <row r="20" spans="1:21" x14ac:dyDescent="0.35">
      <c r="A20" s="6" t="s">
        <v>39</v>
      </c>
      <c r="B20">
        <v>4.8371364258933361E-4</v>
      </c>
      <c r="C20">
        <v>0</v>
      </c>
      <c r="D20">
        <v>5.7086177129279297E-5</v>
      </c>
      <c r="E20" s="1">
        <f t="shared" si="3"/>
        <v>-0.51192573284852472</v>
      </c>
      <c r="F20" s="1">
        <f t="shared" si="0"/>
        <v>100.51192573284852</v>
      </c>
      <c r="G20" s="1">
        <f t="shared" si="1"/>
        <v>0</v>
      </c>
      <c r="H20" s="1">
        <f t="shared" si="2"/>
        <v>11.862062780109982</v>
      </c>
      <c r="I20" s="1">
        <f t="shared" si="4"/>
        <v>-12.373988512958505</v>
      </c>
      <c r="K20">
        <v>0</v>
      </c>
      <c r="L20">
        <f t="shared" si="5"/>
        <v>0</v>
      </c>
      <c r="O20" s="6" t="s">
        <v>82</v>
      </c>
      <c r="P20">
        <v>5.2007071131738442E-4</v>
      </c>
      <c r="Q20">
        <v>9.1852883664831352E-6</v>
      </c>
      <c r="R20">
        <v>4.4456758150629674E-5</v>
      </c>
      <c r="S20">
        <f>P20</f>
        <v>5.2007071131738442E-4</v>
      </c>
      <c r="T20">
        <f t="shared" ref="T20" si="21">Q20</f>
        <v>9.1852883664831352E-6</v>
      </c>
      <c r="U20">
        <f t="shared" ref="U20" si="22">R20</f>
        <v>4.4456758150629674E-5</v>
      </c>
    </row>
    <row r="21" spans="1:21" x14ac:dyDescent="0.35">
      <c r="A21" s="6" t="s">
        <v>72</v>
      </c>
      <c r="B21">
        <v>3.7013938380109815E-5</v>
      </c>
      <c r="C21">
        <v>7.1195199714624828E-5</v>
      </c>
      <c r="D21">
        <v>3.2445254525105527E-4</v>
      </c>
      <c r="E21" s="1">
        <f t="shared" si="3"/>
        <v>92.30879202491225</v>
      </c>
      <c r="F21" s="1">
        <f t="shared" si="0"/>
        <v>7.6912079750877522</v>
      </c>
      <c r="G21" s="1">
        <f t="shared" si="1"/>
        <v>14.793807732909054</v>
      </c>
      <c r="H21" s="1">
        <f t="shared" si="2"/>
        <v>67.418710701517966</v>
      </c>
      <c r="I21" s="1">
        <f t="shared" si="4"/>
        <v>10.096273590485225</v>
      </c>
      <c r="O21" s="6" t="s">
        <v>83</v>
      </c>
      <c r="P21">
        <v>4.6320146822831604E-4</v>
      </c>
      <c r="Q21">
        <v>1.0655354367487708E-5</v>
      </c>
      <c r="R21">
        <v>4.967890179893126E-5</v>
      </c>
      <c r="S21">
        <f>P21*1.6</f>
        <v>7.411223491653057E-4</v>
      </c>
      <c r="T21">
        <f t="shared" ref="T21" si="23">Q21*1.6</f>
        <v>1.7048566987980333E-5</v>
      </c>
      <c r="U21">
        <f t="shared" ref="U21" si="24">R21*1.6</f>
        <v>7.9486242878290021E-5</v>
      </c>
    </row>
    <row r="22" spans="1:21" x14ac:dyDescent="0.35">
      <c r="A22" s="6" t="s">
        <v>73</v>
      </c>
      <c r="B22">
        <v>1.1254111888886837E-5</v>
      </c>
      <c r="C22">
        <v>9.2396760096106171E-6</v>
      </c>
      <c r="D22">
        <v>4.4281992261690502E-5</v>
      </c>
      <c r="E22" s="1">
        <f t="shared" si="3"/>
        <v>97.661483243867664</v>
      </c>
      <c r="F22" s="1">
        <f t="shared" si="0"/>
        <v>2.3385167561323295</v>
      </c>
      <c r="G22" s="1">
        <f t="shared" si="1"/>
        <v>1.9199326773216865</v>
      </c>
      <c r="H22" s="1">
        <f t="shared" si="2"/>
        <v>9.2014529374941283</v>
      </c>
      <c r="I22" s="1">
        <f t="shared" si="4"/>
        <v>86.540097629051857</v>
      </c>
    </row>
    <row r="23" spans="1:21" x14ac:dyDescent="0.35">
      <c r="A23" s="6" t="s">
        <v>77</v>
      </c>
      <c r="B23">
        <v>3.2579813683868906E-4</v>
      </c>
      <c r="C23">
        <v>1.5439867326143501E-5</v>
      </c>
      <c r="D23">
        <v>9.3409725293485169E-5</v>
      </c>
      <c r="E23" s="1">
        <f>100-(B23/$M$2*100)</f>
        <v>32.301685851700981</v>
      </c>
      <c r="F23" s="1">
        <f t="shared" si="0"/>
        <v>67.698314148299019</v>
      </c>
      <c r="G23" s="1">
        <f t="shared" si="1"/>
        <v>3.20828411971813</v>
      </c>
      <c r="H23" s="1">
        <f t="shared" si="2"/>
        <v>19.409813047996916</v>
      </c>
      <c r="I23" s="1">
        <f t="shared" si="4"/>
        <v>9.6835886839859313</v>
      </c>
    </row>
    <row r="24" spans="1:21" x14ac:dyDescent="0.35">
      <c r="A24" s="6" t="s">
        <v>74</v>
      </c>
      <c r="B24">
        <v>2.5529799815831623E-5</v>
      </c>
      <c r="C24">
        <v>6.408481519398792E-5</v>
      </c>
      <c r="D24">
        <v>3.0905115661454172E-4</v>
      </c>
      <c r="E24" s="1">
        <f t="shared" si="3"/>
        <v>94.695106531775252</v>
      </c>
      <c r="F24" s="1">
        <f t="shared" si="0"/>
        <v>5.3048934682247522</v>
      </c>
      <c r="G24" s="1">
        <f t="shared" si="1"/>
        <v>13.316325235114371</v>
      </c>
      <c r="H24" s="1">
        <f t="shared" si="2"/>
        <v>64.218422153671</v>
      </c>
      <c r="I24" s="1">
        <f t="shared" si="4"/>
        <v>17.160359142989876</v>
      </c>
    </row>
    <row r="25" spans="1:21" x14ac:dyDescent="0.35">
      <c r="A25" s="6" t="s">
        <v>75</v>
      </c>
      <c r="B25">
        <v>3.7866079419315521E-4</v>
      </c>
      <c r="C25">
        <v>1.4331319188280425E-5</v>
      </c>
      <c r="D25">
        <v>7.6911130943631639E-5</v>
      </c>
      <c r="E25" s="1">
        <f t="shared" si="3"/>
        <v>21.317237570253482</v>
      </c>
      <c r="F25" s="1">
        <f t="shared" si="0"/>
        <v>78.682762429746518</v>
      </c>
      <c r="G25" s="1">
        <f t="shared" si="1"/>
        <v>2.9779364547076201</v>
      </c>
      <c r="H25" s="1">
        <f t="shared" si="2"/>
        <v>15.981533702572806</v>
      </c>
      <c r="I25" s="1">
        <f t="shared" si="4"/>
        <v>2.357767412973061</v>
      </c>
    </row>
    <row r="26" spans="1:21" x14ac:dyDescent="0.35">
      <c r="A26" s="6" t="s">
        <v>76</v>
      </c>
      <c r="B26">
        <v>5.194229557705653E-4</v>
      </c>
      <c r="C26">
        <v>1.2048637813488775E-5</v>
      </c>
      <c r="D26">
        <v>6.4332616499983218E-5</v>
      </c>
      <c r="E26" s="1">
        <f t="shared" si="3"/>
        <v>-7.932042757520037</v>
      </c>
      <c r="F26" s="1">
        <f t="shared" si="0"/>
        <v>107.93204275752004</v>
      </c>
      <c r="G26" s="1">
        <f t="shared" si="1"/>
        <v>2.5036130521535114</v>
      </c>
      <c r="H26" s="1">
        <f t="shared" si="2"/>
        <v>13.367816415580927</v>
      </c>
      <c r="I26" s="1">
        <f t="shared" si="4"/>
        <v>-23.803472225254481</v>
      </c>
    </row>
    <row r="27" spans="1:21" x14ac:dyDescent="0.35">
      <c r="A27" s="6" t="s">
        <v>78</v>
      </c>
      <c r="B27">
        <v>4.3047596090775488E-4</v>
      </c>
      <c r="C27">
        <v>9.4940182230597215E-6</v>
      </c>
      <c r="D27">
        <v>4.5608361193639445E-5</v>
      </c>
      <c r="E27" s="1">
        <f t="shared" si="3"/>
        <v>10.550449681505498</v>
      </c>
      <c r="F27" s="1">
        <f t="shared" si="0"/>
        <v>89.449550318494502</v>
      </c>
      <c r="G27" s="1">
        <f t="shared" si="1"/>
        <v>1.9727830073890327</v>
      </c>
      <c r="H27" s="1">
        <f t="shared" si="2"/>
        <v>9.4770620662107916</v>
      </c>
      <c r="I27" s="1">
        <f t="shared" si="4"/>
        <v>-0.89939539209431985</v>
      </c>
    </row>
    <row r="28" spans="1:21" x14ac:dyDescent="0.35">
      <c r="A28" s="6" t="s">
        <v>79</v>
      </c>
      <c r="B28">
        <v>4.0402484336452942E-4</v>
      </c>
      <c r="C28">
        <v>9.402838938993061E-6</v>
      </c>
      <c r="D28">
        <v>4.409449508282861E-5</v>
      </c>
      <c r="E28" s="1">
        <f t="shared" si="3"/>
        <v>16.04678579438351</v>
      </c>
      <c r="F28" s="1">
        <f t="shared" si="0"/>
        <v>83.95321420561649</v>
      </c>
      <c r="G28" s="1">
        <f t="shared" si="1"/>
        <v>1.9538366626479085</v>
      </c>
      <c r="H28" s="1">
        <f t="shared" si="2"/>
        <v>9.1624924847436056</v>
      </c>
      <c r="I28" s="1">
        <f t="shared" si="4"/>
        <v>4.930456646991999</v>
      </c>
    </row>
    <row r="29" spans="1:21" x14ac:dyDescent="0.35">
      <c r="A29" s="6" t="s">
        <v>80</v>
      </c>
      <c r="B29">
        <v>5.0468552763713022E-4</v>
      </c>
      <c r="C29">
        <v>9.5004167693100139E-6</v>
      </c>
      <c r="D29">
        <v>4.5097952206737625E-5</v>
      </c>
      <c r="E29" s="1">
        <f t="shared" si="3"/>
        <v>-4.8697200284945694</v>
      </c>
      <c r="F29" s="1">
        <f t="shared" si="0"/>
        <v>104.86972002849457</v>
      </c>
      <c r="G29" s="1">
        <f t="shared" si="1"/>
        <v>1.9741125754410414</v>
      </c>
      <c r="H29" s="1">
        <f t="shared" si="2"/>
        <v>9.3710030559454793</v>
      </c>
      <c r="I29" s="1">
        <f t="shared" si="4"/>
        <v>-16.214835659881089</v>
      </c>
    </row>
    <row r="30" spans="1:21" x14ac:dyDescent="0.35">
      <c r="A30" s="6" t="s">
        <v>81</v>
      </c>
      <c r="B30">
        <v>4.9701404392072843E-4</v>
      </c>
      <c r="C30">
        <v>9.5931956899392467E-6</v>
      </c>
      <c r="D30">
        <v>4.544285442464407E-5</v>
      </c>
      <c r="E30" s="1">
        <f t="shared" si="3"/>
        <v>-3.2756454900214891</v>
      </c>
      <c r="F30" s="1">
        <f t="shared" si="0"/>
        <v>103.27564549002149</v>
      </c>
      <c r="G30" s="1">
        <f t="shared" si="1"/>
        <v>1.9933913121951679</v>
      </c>
      <c r="H30" s="1">
        <f t="shared" si="2"/>
        <v>9.4426710492766883</v>
      </c>
      <c r="I30" s="1">
        <f t="shared" si="4"/>
        <v>-14.711707851493344</v>
      </c>
    </row>
    <row r="31" spans="1:21" x14ac:dyDescent="0.35">
      <c r="A31" s="6" t="s">
        <v>82</v>
      </c>
      <c r="B31">
        <v>5.2007071131738442E-4</v>
      </c>
      <c r="C31">
        <v>9.1852883664831352E-6</v>
      </c>
      <c r="D31">
        <v>4.4456758150629674E-5</v>
      </c>
      <c r="E31" s="1">
        <f t="shared" si="3"/>
        <v>-8.0666413127032541</v>
      </c>
      <c r="F31" s="1">
        <f t="shared" si="0"/>
        <v>108.06664131270325</v>
      </c>
      <c r="G31" s="1">
        <f t="shared" si="1"/>
        <v>1.9086313488796123</v>
      </c>
      <c r="H31" s="1">
        <f t="shared" si="2"/>
        <v>9.2377679274035671</v>
      </c>
      <c r="I31" s="1">
        <f t="shared" si="4"/>
        <v>-19.213040588986431</v>
      </c>
    </row>
    <row r="32" spans="1:21" x14ac:dyDescent="0.35">
      <c r="A32" s="6" t="s">
        <v>83</v>
      </c>
      <c r="B32">
        <v>4.6320146822831604E-4</v>
      </c>
      <c r="C32">
        <v>1.0655354367487708E-5</v>
      </c>
      <c r="D32">
        <v>4.967890179893126E-5</v>
      </c>
      <c r="E32" s="1">
        <f t="shared" si="3"/>
        <v>3.7503442642460243</v>
      </c>
      <c r="F32" s="1">
        <f t="shared" si="0"/>
        <v>96.249655735753976</v>
      </c>
      <c r="G32" s="1">
        <f t="shared" si="1"/>
        <v>2.2140996088286142</v>
      </c>
      <c r="H32" s="1">
        <f t="shared" si="2"/>
        <v>10.322888685492208</v>
      </c>
      <c r="I32" s="1">
        <f t="shared" si="4"/>
        <v>-8.7866440300747968</v>
      </c>
    </row>
    <row r="33" spans="1:9" x14ac:dyDescent="0.35">
      <c r="A33" t="s">
        <v>84</v>
      </c>
      <c r="B33">
        <v>4.5564344067693753E-4</v>
      </c>
      <c r="C33">
        <v>9.0445203489767129E-6</v>
      </c>
      <c r="D33">
        <v>4.3990329983460896E-5</v>
      </c>
      <c r="E33" s="1">
        <f t="shared" si="3"/>
        <v>5.3208434957013111</v>
      </c>
      <c r="F33" s="1">
        <f t="shared" si="0"/>
        <v>94.679156504298689</v>
      </c>
      <c r="G33" s="1">
        <f t="shared" si="1"/>
        <v>1.8793808517354207</v>
      </c>
      <c r="H33" s="1">
        <f t="shared" si="2"/>
        <v>9.1408477887710937</v>
      </c>
      <c r="I33" s="1">
        <f t="shared" si="4"/>
        <v>-5.6993851448052055</v>
      </c>
    </row>
    <row r="34" spans="1:9" x14ac:dyDescent="0.35">
      <c r="A34" t="s">
        <v>85</v>
      </c>
      <c r="B34">
        <v>4.7314339450291691E-4</v>
      </c>
      <c r="C34">
        <v>9.3932411196176241E-6</v>
      </c>
      <c r="D34">
        <v>4.4056301213060448E-5</v>
      </c>
      <c r="E34" s="1">
        <f t="shared" si="3"/>
        <v>1.6844894539393493</v>
      </c>
      <c r="F34" s="1">
        <f t="shared" si="0"/>
        <v>98.315510546060651</v>
      </c>
      <c r="G34" s="1">
        <f t="shared" si="1"/>
        <v>1.9518423105698957</v>
      </c>
      <c r="H34" s="1">
        <f t="shared" si="2"/>
        <v>9.1545560962203503</v>
      </c>
      <c r="I34" s="1">
        <f t="shared" si="4"/>
        <v>-9.4219089528508988</v>
      </c>
    </row>
    <row r="35" spans="1:9" x14ac:dyDescent="0.35">
      <c r="A35" t="s">
        <v>86</v>
      </c>
      <c r="B35">
        <v>4.2863955414365666E-4</v>
      </c>
      <c r="C35">
        <v>9.3788443905544671E-6</v>
      </c>
      <c r="D35">
        <v>4.4538932840130878E-5</v>
      </c>
      <c r="E35" s="1">
        <f t="shared" si="3"/>
        <v>10.932040697422011</v>
      </c>
      <c r="F35" s="1">
        <f t="shared" si="0"/>
        <v>89.067959302577989</v>
      </c>
      <c r="G35" s="1">
        <f t="shared" si="1"/>
        <v>1.948850782452876</v>
      </c>
      <c r="H35" s="1">
        <f t="shared" si="2"/>
        <v>9.2548431875596613</v>
      </c>
      <c r="I35" s="1">
        <f t="shared" si="4"/>
        <v>-0.27165327259052674</v>
      </c>
    </row>
    <row r="36" spans="1:9" x14ac:dyDescent="0.35">
      <c r="A36" t="s">
        <v>87</v>
      </c>
      <c r="B36">
        <v>4.3912105683098463E-4</v>
      </c>
      <c r="C36">
        <v>9.5244113177486078E-6</v>
      </c>
      <c r="D36">
        <v>4.46199501396391E-5</v>
      </c>
      <c r="E36" s="1">
        <f t="shared" si="3"/>
        <v>8.7540661130421711</v>
      </c>
      <c r="F36" s="1">
        <f t="shared" si="0"/>
        <v>91.245933886957829</v>
      </c>
      <c r="G36" s="1">
        <f t="shared" si="1"/>
        <v>1.979098455636074</v>
      </c>
      <c r="H36" s="1">
        <f t="shared" si="2"/>
        <v>9.271677951093837</v>
      </c>
      <c r="I36" s="1">
        <f t="shared" si="4"/>
        <v>-2.496710293687741</v>
      </c>
    </row>
    <row r="37" spans="1:9" x14ac:dyDescent="0.35">
      <c r="A37" t="s">
        <v>90</v>
      </c>
      <c r="B37">
        <v>4.043229956121488E-4</v>
      </c>
      <c r="D37">
        <v>4.7215975893881223E-5</v>
      </c>
      <c r="E37" s="1">
        <f t="shared" si="3"/>
        <v>15.984832080592469</v>
      </c>
      <c r="F37" s="1">
        <f t="shared" si="0"/>
        <v>84.015167919407531</v>
      </c>
      <c r="G37" s="1">
        <f t="shared" si="1"/>
        <v>0</v>
      </c>
      <c r="H37" s="1">
        <f t="shared" si="2"/>
        <v>9.811111874053239</v>
      </c>
      <c r="I37" s="1">
        <f t="shared" si="4"/>
        <v>6.1737202065392296</v>
      </c>
    </row>
    <row r="38" spans="1:9" x14ac:dyDescent="0.35">
      <c r="A38" t="s">
        <v>89</v>
      </c>
      <c r="B38">
        <v>3.8659085242519149E-4</v>
      </c>
      <c r="D38">
        <v>4.447064683054537E-5</v>
      </c>
      <c r="E38" s="1">
        <f t="shared" si="3"/>
        <v>19.669433262297886</v>
      </c>
      <c r="F38" s="1">
        <f t="shared" si="0"/>
        <v>80.330566737702114</v>
      </c>
      <c r="G38" s="1">
        <f t="shared" si="1"/>
        <v>0</v>
      </c>
      <c r="H38" s="1">
        <f t="shared" si="2"/>
        <v>9.2406538868665695</v>
      </c>
      <c r="I38" s="1">
        <f t="shared" si="4"/>
        <v>10.428779375431318</v>
      </c>
    </row>
  </sheetData>
  <mergeCells count="3">
    <mergeCell ref="B1:D1"/>
    <mergeCell ref="E1:E2"/>
    <mergeCell ref="F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2E0D1-0480-4D59-8258-5BC35632548B}">
  <dimension ref="A1:G12"/>
  <sheetViews>
    <sheetView workbookViewId="0">
      <selection activeCell="J9" sqref="J9"/>
    </sheetView>
  </sheetViews>
  <sheetFormatPr defaultRowHeight="14.5" x14ac:dyDescent="0.35"/>
  <cols>
    <col min="2" max="2" width="9.81640625" bestFit="1" customWidth="1"/>
    <col min="5" max="5" width="9.81640625" bestFit="1" customWidth="1"/>
  </cols>
  <sheetData>
    <row r="1" spans="1:7" x14ac:dyDescent="0.35">
      <c r="A1" s="13"/>
      <c r="B1" s="13"/>
      <c r="C1" s="13"/>
      <c r="D1" s="13"/>
      <c r="E1" s="13"/>
      <c r="F1" s="13"/>
      <c r="G1" s="13"/>
    </row>
    <row r="2" spans="1:7" ht="15" thickBot="1" x14ac:dyDescent="0.4">
      <c r="A2" s="13"/>
      <c r="B2" s="16" t="s">
        <v>47</v>
      </c>
      <c r="C2" s="14" t="s">
        <v>48</v>
      </c>
      <c r="D2" s="13"/>
      <c r="E2" s="16" t="s">
        <v>47</v>
      </c>
      <c r="F2" s="14" t="s">
        <v>48</v>
      </c>
      <c r="G2" s="13"/>
    </row>
    <row r="3" spans="1:7" x14ac:dyDescent="0.35">
      <c r="A3" s="13"/>
      <c r="B3" s="17" t="s">
        <v>50</v>
      </c>
      <c r="C3" s="19">
        <v>0.27780147640544728</v>
      </c>
      <c r="D3" s="13"/>
      <c r="E3" s="17" t="s">
        <v>59</v>
      </c>
      <c r="F3" s="19">
        <v>0</v>
      </c>
      <c r="G3" s="13"/>
    </row>
    <row r="4" spans="1:7" x14ac:dyDescent="0.35">
      <c r="A4" s="13"/>
      <c r="B4" s="17" t="s">
        <v>51</v>
      </c>
      <c r="C4" s="19">
        <v>2.2587840590031938</v>
      </c>
      <c r="D4" s="13"/>
      <c r="E4" s="17" t="s">
        <v>60</v>
      </c>
      <c r="F4" s="19">
        <v>0.53181592618665519</v>
      </c>
      <c r="G4" s="13"/>
    </row>
    <row r="5" spans="1:7" x14ac:dyDescent="0.35">
      <c r="A5" s="13"/>
      <c r="B5" s="18" t="s">
        <v>52</v>
      </c>
      <c r="C5" s="20">
        <v>2.1462040653078578</v>
      </c>
      <c r="D5" s="13"/>
      <c r="E5" s="18" t="s">
        <v>61</v>
      </c>
      <c r="F5" s="20">
        <v>1.9876637984631995</v>
      </c>
      <c r="G5" s="13"/>
    </row>
    <row r="6" spans="1:7" x14ac:dyDescent="0.35">
      <c r="A6" s="13"/>
      <c r="B6" s="17" t="s">
        <v>53</v>
      </c>
      <c r="C6" s="19">
        <v>80.012700363763841</v>
      </c>
      <c r="D6" s="13"/>
      <c r="E6" s="17" t="s">
        <v>62</v>
      </c>
      <c r="F6" s="19">
        <v>0</v>
      </c>
      <c r="G6" s="13"/>
    </row>
    <row r="7" spans="1:7" x14ac:dyDescent="0.35">
      <c r="A7" s="13"/>
      <c r="B7" s="17" t="s">
        <v>54</v>
      </c>
      <c r="C7" s="19">
        <v>16.730988720335116</v>
      </c>
      <c r="D7" s="13"/>
      <c r="E7" s="17" t="s">
        <v>63</v>
      </c>
      <c r="F7" s="19">
        <v>0</v>
      </c>
      <c r="G7" s="13"/>
    </row>
    <row r="8" spans="1:7" x14ac:dyDescent="0.35">
      <c r="A8" s="13"/>
      <c r="B8" s="18" t="s">
        <v>55</v>
      </c>
      <c r="C8" s="20">
        <v>15.116065482467175</v>
      </c>
      <c r="D8" s="13"/>
      <c r="E8" s="18" t="s">
        <v>64</v>
      </c>
      <c r="F8" s="20">
        <v>0.9680795606550936</v>
      </c>
      <c r="G8" s="13"/>
    </row>
    <row r="9" spans="1:7" x14ac:dyDescent="0.35">
      <c r="A9" s="13"/>
      <c r="B9" s="17" t="s">
        <v>56</v>
      </c>
      <c r="C9" s="19">
        <v>6.9081708203661746E-2</v>
      </c>
      <c r="D9" s="13"/>
      <c r="E9" s="17" t="s">
        <v>65</v>
      </c>
      <c r="F9" s="19">
        <v>3.3294251356043598</v>
      </c>
      <c r="G9" s="13"/>
    </row>
    <row r="10" spans="1:7" x14ac:dyDescent="0.35">
      <c r="A10" s="13"/>
      <c r="B10" s="17" t="s">
        <v>57</v>
      </c>
      <c r="C10" s="19">
        <v>9.2455398652466894E-2</v>
      </c>
      <c r="D10" s="13"/>
      <c r="E10" s="17" t="s">
        <v>66</v>
      </c>
      <c r="F10" s="19">
        <v>34.127721995148441</v>
      </c>
      <c r="G10" s="13"/>
    </row>
    <row r="11" spans="1:7" x14ac:dyDescent="0.35">
      <c r="A11" s="13"/>
      <c r="B11" s="17" t="s">
        <v>58</v>
      </c>
      <c r="C11" s="19">
        <v>3.0561404416905287</v>
      </c>
      <c r="D11" s="13"/>
      <c r="E11" s="17" t="s">
        <v>67</v>
      </c>
      <c r="F11" s="19">
        <v>38.497430791717392</v>
      </c>
      <c r="G11" s="13"/>
    </row>
    <row r="12" spans="1:7" x14ac:dyDescent="0.35">
      <c r="A12" s="13"/>
      <c r="B12" s="13"/>
      <c r="C12" s="21"/>
      <c r="D12" s="13"/>
      <c r="E12" s="15"/>
      <c r="F12" s="13"/>
      <c r="G12" s="13"/>
    </row>
  </sheetData>
  <sortState xmlns:xlrd2="http://schemas.microsoft.com/office/spreadsheetml/2017/richdata2" ref="A3:F11">
    <sortCondition descending="1" ref="A3:A1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6FDBF-E8FA-4D1C-9FEE-896E959D2E39}">
  <dimension ref="A1:O32"/>
  <sheetViews>
    <sheetView zoomScale="70" workbookViewId="0">
      <selection activeCell="J9" sqref="J9"/>
    </sheetView>
  </sheetViews>
  <sheetFormatPr defaultRowHeight="14.5" x14ac:dyDescent="0.35"/>
  <cols>
    <col min="1" max="1" width="15.54296875" bestFit="1" customWidth="1"/>
    <col min="2" max="2" width="13.81640625" bestFit="1" customWidth="1"/>
    <col min="3" max="3" width="12.6328125" bestFit="1" customWidth="1"/>
    <col min="4" max="9" width="8.81640625" bestFit="1" customWidth="1"/>
    <col min="10" max="11" width="11.81640625" bestFit="1" customWidth="1"/>
    <col min="12" max="15" width="8.81640625" bestFit="1" customWidth="1"/>
  </cols>
  <sheetData>
    <row r="1" spans="1:15" x14ac:dyDescent="0.35">
      <c r="E1" s="22" t="s">
        <v>40</v>
      </c>
      <c r="F1" s="22"/>
      <c r="G1" s="22"/>
      <c r="H1" s="22" t="s">
        <v>41</v>
      </c>
      <c r="I1" s="22"/>
      <c r="J1" s="22"/>
      <c r="K1" s="22"/>
      <c r="M1" t="s">
        <v>43</v>
      </c>
    </row>
    <row r="2" spans="1:15" ht="15" thickBot="1" x14ac:dyDescent="0.4">
      <c r="A2" s="5" t="s">
        <v>0</v>
      </c>
      <c r="B2" s="2" t="s">
        <v>1</v>
      </c>
      <c r="C2" s="2" t="s">
        <v>2</v>
      </c>
      <c r="E2" t="s">
        <v>15</v>
      </c>
      <c r="F2" t="s">
        <v>16</v>
      </c>
      <c r="G2" t="s">
        <v>17</v>
      </c>
      <c r="H2" t="s">
        <v>15</v>
      </c>
      <c r="I2" t="s">
        <v>16</v>
      </c>
      <c r="J2" t="s">
        <v>17</v>
      </c>
      <c r="K2" t="s">
        <v>42</v>
      </c>
      <c r="L2" t="s">
        <v>15</v>
      </c>
      <c r="M2" t="s">
        <v>17</v>
      </c>
      <c r="N2" t="s">
        <v>16</v>
      </c>
      <c r="O2" t="s">
        <v>42</v>
      </c>
    </row>
    <row r="3" spans="1:15" x14ac:dyDescent="0.35">
      <c r="A3" s="6" t="s">
        <v>3</v>
      </c>
      <c r="B3" s="1">
        <f t="shared" ref="B3:B14" si="0">100-(D3/$E$3*100)</f>
        <v>-73704871.236363634</v>
      </c>
      <c r="C3" s="1">
        <f>G3/(G3+F3)*100</f>
        <v>96.40314075951963</v>
      </c>
      <c r="D3">
        <v>81075.468359999999</v>
      </c>
      <c r="E3">
        <v>0.11</v>
      </c>
      <c r="F3">
        <v>6453.0233600000001</v>
      </c>
      <c r="G3">
        <v>172954.14629999999</v>
      </c>
      <c r="H3">
        <f>E3*0.0091</f>
        <v>1.0010000000000002E-3</v>
      </c>
    </row>
    <row r="4" spans="1:15" x14ac:dyDescent="0.35">
      <c r="A4" s="6" t="s">
        <v>4</v>
      </c>
      <c r="B4" s="1">
        <f t="shared" si="0"/>
        <v>-106671188.37272727</v>
      </c>
      <c r="C4" s="1">
        <f t="shared" ref="C4:C13" si="1">G4/(G4+F4)*100</f>
        <v>96.895754740428131</v>
      </c>
      <c r="D4">
        <v>117338.41721</v>
      </c>
      <c r="F4">
        <v>5671.5015000000003</v>
      </c>
      <c r="G4">
        <v>177029.96135999999</v>
      </c>
    </row>
    <row r="5" spans="1:15" x14ac:dyDescent="0.35">
      <c r="A5" s="7" t="s">
        <v>5</v>
      </c>
      <c r="B5" s="4">
        <f t="shared" si="0"/>
        <v>-261098335.15454549</v>
      </c>
      <c r="C5" s="4">
        <f t="shared" si="1"/>
        <v>96.675101775908274</v>
      </c>
      <c r="D5">
        <v>287208.27867000003</v>
      </c>
      <c r="F5">
        <v>2951.8173200000001</v>
      </c>
      <c r="G5">
        <v>85827.3609</v>
      </c>
    </row>
    <row r="6" spans="1:15" x14ac:dyDescent="0.35">
      <c r="A6" s="6" t="s">
        <v>6</v>
      </c>
      <c r="B6" s="1">
        <f t="shared" si="0"/>
        <v>-217153578.52727273</v>
      </c>
      <c r="C6">
        <f t="shared" si="1"/>
        <v>100</v>
      </c>
      <c r="D6">
        <v>238869.04638000001</v>
      </c>
      <c r="F6">
        <v>0</v>
      </c>
      <c r="G6">
        <v>673.76522</v>
      </c>
    </row>
    <row r="7" spans="1:15" x14ac:dyDescent="0.35">
      <c r="A7" s="6" t="s">
        <v>7</v>
      </c>
      <c r="B7" s="1">
        <f t="shared" si="0"/>
        <v>-220632552.00909093</v>
      </c>
      <c r="C7">
        <f t="shared" si="1"/>
        <v>100</v>
      </c>
      <c r="D7">
        <v>242695.91721000001</v>
      </c>
      <c r="F7">
        <v>0</v>
      </c>
      <c r="G7">
        <v>1074.5157799999999</v>
      </c>
    </row>
    <row r="8" spans="1:15" x14ac:dyDescent="0.35">
      <c r="A8" s="7" t="s">
        <v>8</v>
      </c>
      <c r="B8" s="4">
        <f t="shared" si="0"/>
        <v>-232675543.12727275</v>
      </c>
      <c r="C8" s="3">
        <f t="shared" si="1"/>
        <v>100</v>
      </c>
      <c r="D8">
        <v>255943.20744</v>
      </c>
      <c r="F8">
        <v>0</v>
      </c>
      <c r="G8">
        <v>2034.61637</v>
      </c>
    </row>
    <row r="9" spans="1:15" x14ac:dyDescent="0.35">
      <c r="A9" s="6" t="s">
        <v>9</v>
      </c>
      <c r="B9" s="1">
        <f t="shared" si="0"/>
        <v>-136719115.33636361</v>
      </c>
      <c r="C9">
        <f t="shared" si="1"/>
        <v>100</v>
      </c>
      <c r="D9">
        <v>150391.13686999999</v>
      </c>
      <c r="F9">
        <v>0</v>
      </c>
      <c r="G9">
        <v>664.15908999999999</v>
      </c>
    </row>
    <row r="10" spans="1:15" x14ac:dyDescent="0.35">
      <c r="A10" s="6" t="s">
        <v>10</v>
      </c>
      <c r="B10" s="1">
        <f t="shared" si="0"/>
        <v>-154467814.40000001</v>
      </c>
      <c r="C10">
        <f t="shared" si="1"/>
        <v>100</v>
      </c>
      <c r="D10">
        <v>169914.70584000001</v>
      </c>
      <c r="F10">
        <v>0</v>
      </c>
      <c r="G10">
        <v>733.14198999999996</v>
      </c>
    </row>
    <row r="11" spans="1:15" x14ac:dyDescent="0.35">
      <c r="A11" s="7" t="s">
        <v>11</v>
      </c>
      <c r="B11" s="4">
        <f t="shared" si="0"/>
        <v>-174118333.27272728</v>
      </c>
      <c r="C11" s="3">
        <f t="shared" si="1"/>
        <v>100</v>
      </c>
      <c r="D11">
        <v>191530.27660000001</v>
      </c>
      <c r="F11">
        <v>0</v>
      </c>
      <c r="G11">
        <v>1148.3595</v>
      </c>
    </row>
    <row r="12" spans="1:15" x14ac:dyDescent="0.35">
      <c r="A12" s="6" t="s">
        <v>12</v>
      </c>
      <c r="B12" s="1">
        <f t="shared" si="0"/>
        <v>-226753786.57272729</v>
      </c>
      <c r="C12">
        <f t="shared" si="1"/>
        <v>100</v>
      </c>
      <c r="D12">
        <v>249429.27523</v>
      </c>
      <c r="F12">
        <v>0</v>
      </c>
      <c r="G12">
        <v>689.85253</v>
      </c>
    </row>
    <row r="13" spans="1:15" x14ac:dyDescent="0.35">
      <c r="A13" s="6" t="s">
        <v>13</v>
      </c>
      <c r="B13" s="1">
        <f t="shared" si="0"/>
        <v>-246665060.43636367</v>
      </c>
      <c r="C13">
        <f t="shared" si="1"/>
        <v>100</v>
      </c>
      <c r="D13">
        <v>271331.67648000002</v>
      </c>
      <c r="F13">
        <v>0</v>
      </c>
      <c r="G13">
        <v>681.19137999999998</v>
      </c>
    </row>
    <row r="14" spans="1:15" x14ac:dyDescent="0.35">
      <c r="A14" s="7" t="s">
        <v>14</v>
      </c>
      <c r="B14" s="4">
        <f t="shared" si="0"/>
        <v>-241501860.26363638</v>
      </c>
      <c r="C14" s="3">
        <f>G14/(G14+F14)*100</f>
        <v>100</v>
      </c>
      <c r="D14">
        <v>265652.15629000001</v>
      </c>
      <c r="F14">
        <v>0</v>
      </c>
      <c r="G14">
        <v>1163.4941799999999</v>
      </c>
    </row>
    <row r="15" spans="1:15" x14ac:dyDescent="0.35">
      <c r="A15" s="6" t="s">
        <v>25</v>
      </c>
      <c r="B15" s="1">
        <f t="shared" ref="B15:B32" si="2">100-(E15/$E$3*100)</f>
        <v>36.25454545454545</v>
      </c>
      <c r="C15" s="3">
        <f t="shared" ref="C15:C32" si="3">G15/(G15+F15)*100</f>
        <v>100</v>
      </c>
      <c r="E15">
        <v>7.0120000000000002E-2</v>
      </c>
      <c r="F15">
        <v>0</v>
      </c>
      <c r="G15">
        <v>9.9000000000000008E-3</v>
      </c>
      <c r="H15">
        <f>E15*0.0091</f>
        <v>6.3809200000000004E-4</v>
      </c>
      <c r="I15">
        <f>F15*0.0082</f>
        <v>0</v>
      </c>
      <c r="J15">
        <f>G15*0.0087</f>
        <v>8.6130000000000004E-5</v>
      </c>
      <c r="K15">
        <f>$H$3-(H15+I15+J15)</f>
        <v>2.7677800000000009E-4</v>
      </c>
      <c r="L15" s="1">
        <f>H15/$H$3*100</f>
        <v>63.745454545454535</v>
      </c>
      <c r="M15" s="1">
        <f>J15/$H$3*100</f>
        <v>8.604395604395604</v>
      </c>
      <c r="N15" s="1">
        <f t="shared" ref="N15:N32" si="4">I15/$H$3*100</f>
        <v>0</v>
      </c>
      <c r="O15" s="1">
        <f t="shared" ref="O15:O32" si="5">K15/$H$3*100</f>
        <v>27.650149850149859</v>
      </c>
    </row>
    <row r="16" spans="1:15" x14ac:dyDescent="0.35">
      <c r="A16" s="6" t="s">
        <v>26</v>
      </c>
      <c r="B16" s="1">
        <f t="shared" si="2"/>
        <v>6.672727272727272</v>
      </c>
      <c r="C16" s="3">
        <f t="shared" si="3"/>
        <v>100</v>
      </c>
      <c r="E16">
        <v>0.10266</v>
      </c>
      <c r="F16">
        <v>0</v>
      </c>
      <c r="G16">
        <v>1.008E-2</v>
      </c>
      <c r="H16">
        <f t="shared" ref="H16:H32" si="6">E16*0.0091</f>
        <v>9.3420600000000003E-4</v>
      </c>
      <c r="I16">
        <f>F16*0.0082</f>
        <v>0</v>
      </c>
      <c r="J16">
        <f t="shared" ref="J16:J32" si="7">G16*0.0087</f>
        <v>8.7695999999999995E-5</v>
      </c>
      <c r="K16">
        <f>$H$3-(H16+I16+J16)</f>
        <v>-2.0901999999999943E-5</v>
      </c>
      <c r="L16" s="1">
        <f t="shared" ref="L16:L32" si="8">H16/$H$3*100</f>
        <v>93.327272727272714</v>
      </c>
      <c r="M16" s="1">
        <f t="shared" ref="M16:M32" si="9">J16/$H$3*100</f>
        <v>8.7608391608391596</v>
      </c>
      <c r="N16" s="1">
        <f t="shared" si="4"/>
        <v>0</v>
      </c>
      <c r="O16" s="1">
        <f>K16/$H$3*100</f>
        <v>-2.0881118881118823</v>
      </c>
    </row>
    <row r="17" spans="1:15" x14ac:dyDescent="0.35">
      <c r="A17" s="6" t="s">
        <v>27</v>
      </c>
      <c r="B17" s="1">
        <f t="shared" si="2"/>
        <v>6.2818181818181813</v>
      </c>
      <c r="C17" s="3">
        <f t="shared" si="3"/>
        <v>100</v>
      </c>
      <c r="E17">
        <v>0.10309</v>
      </c>
      <c r="F17">
        <v>0</v>
      </c>
      <c r="G17">
        <v>1.014E-2</v>
      </c>
      <c r="H17">
        <f t="shared" si="6"/>
        <v>9.3811900000000006E-4</v>
      </c>
      <c r="I17">
        <f t="shared" ref="I17:I32" si="10">F17*0.0082</f>
        <v>0</v>
      </c>
      <c r="J17">
        <f t="shared" si="7"/>
        <v>8.8217999999999988E-5</v>
      </c>
      <c r="K17">
        <f t="shared" ref="K17:K32" si="11">$H$3-(H17+I17+J17)</f>
        <v>-2.5336999999999842E-5</v>
      </c>
      <c r="L17" s="1">
        <f t="shared" si="8"/>
        <v>93.718181818181819</v>
      </c>
      <c r="M17" s="1">
        <f t="shared" si="9"/>
        <v>8.8129870129870103</v>
      </c>
      <c r="N17" s="1">
        <f t="shared" si="4"/>
        <v>0</v>
      </c>
      <c r="O17" s="1">
        <f t="shared" si="5"/>
        <v>-2.5311688311688152</v>
      </c>
    </row>
    <row r="18" spans="1:15" x14ac:dyDescent="0.35">
      <c r="A18" s="6" t="s">
        <v>28</v>
      </c>
      <c r="B18" s="1">
        <f t="shared" si="2"/>
        <v>52.790909090909096</v>
      </c>
      <c r="C18" s="4">
        <f t="shared" si="3"/>
        <v>89.286682940059663</v>
      </c>
      <c r="E18">
        <v>5.1929999999999997E-2</v>
      </c>
      <c r="F18">
        <v>3.9500000000000004E-3</v>
      </c>
      <c r="G18">
        <v>3.2919999999999998E-2</v>
      </c>
      <c r="H18">
        <f t="shared" si="6"/>
        <v>4.7256300000000001E-4</v>
      </c>
      <c r="I18">
        <f t="shared" si="10"/>
        <v>3.2390000000000007E-5</v>
      </c>
      <c r="J18">
        <f t="shared" si="7"/>
        <v>2.8640399999999998E-4</v>
      </c>
      <c r="K18">
        <f t="shared" si="11"/>
        <v>2.0964300000000013E-4</v>
      </c>
      <c r="L18" s="1">
        <f t="shared" si="8"/>
        <v>47.209090909090904</v>
      </c>
      <c r="M18" s="1">
        <f t="shared" si="9"/>
        <v>28.611788211788202</v>
      </c>
      <c r="N18" s="1">
        <f t="shared" si="4"/>
        <v>3.2357642357642358</v>
      </c>
      <c r="O18" s="1">
        <f t="shared" si="5"/>
        <v>20.943356643356655</v>
      </c>
    </row>
    <row r="19" spans="1:15" x14ac:dyDescent="0.35">
      <c r="A19" s="6" t="s">
        <v>29</v>
      </c>
      <c r="B19" s="1">
        <f t="shared" si="2"/>
        <v>45.70000000000001</v>
      </c>
      <c r="C19" s="4">
        <f t="shared" si="3"/>
        <v>88.876772082878958</v>
      </c>
      <c r="E19">
        <v>5.9729999999999998E-2</v>
      </c>
      <c r="F19">
        <v>6.1199999999999996E-3</v>
      </c>
      <c r="G19">
        <v>4.8899999999999999E-2</v>
      </c>
      <c r="H19">
        <f t="shared" si="6"/>
        <v>5.4354300000000006E-4</v>
      </c>
      <c r="I19">
        <f t="shared" si="10"/>
        <v>5.0183999999999999E-5</v>
      </c>
      <c r="J19">
        <f t="shared" si="7"/>
        <v>4.2542999999999997E-4</v>
      </c>
      <c r="K19">
        <f t="shared" si="11"/>
        <v>-1.8156999999999982E-5</v>
      </c>
      <c r="L19" s="1">
        <f t="shared" si="8"/>
        <v>54.29999999999999</v>
      </c>
      <c r="M19" s="1">
        <f t="shared" si="9"/>
        <v>42.500499500499487</v>
      </c>
      <c r="N19" s="1">
        <f t="shared" si="4"/>
        <v>5.0133866133866123</v>
      </c>
      <c r="O19" s="1">
        <f t="shared" si="5"/>
        <v>-1.813886113886112</v>
      </c>
    </row>
    <row r="20" spans="1:15" x14ac:dyDescent="0.35">
      <c r="A20" s="8" t="s">
        <v>30</v>
      </c>
      <c r="B20" s="9">
        <f t="shared" si="2"/>
        <v>97.718181818181819</v>
      </c>
      <c r="C20" s="10">
        <f t="shared" si="3"/>
        <v>83.274312176518649</v>
      </c>
      <c r="D20" s="11"/>
      <c r="E20" s="11">
        <v>2.5100000000000001E-3</v>
      </c>
      <c r="F20" s="11">
        <v>1.8419999999999999E-2</v>
      </c>
      <c r="G20" s="11">
        <v>9.171E-2</v>
      </c>
      <c r="H20" s="11">
        <f t="shared" si="6"/>
        <v>2.2841E-5</v>
      </c>
      <c r="I20" s="11">
        <f t="shared" si="10"/>
        <v>1.51044E-4</v>
      </c>
      <c r="J20" s="11">
        <f t="shared" si="7"/>
        <v>7.978769999999999E-4</v>
      </c>
      <c r="K20">
        <f t="shared" si="11"/>
        <v>2.9238000000000224E-5</v>
      </c>
      <c r="L20" s="1">
        <f t="shared" si="8"/>
        <v>2.2818181818181813</v>
      </c>
      <c r="M20" s="1">
        <f t="shared" si="9"/>
        <v>79.70799200799199</v>
      </c>
      <c r="N20" s="1">
        <f t="shared" si="4"/>
        <v>15.089310689310686</v>
      </c>
      <c r="O20" s="1">
        <f t="shared" si="5"/>
        <v>2.9208791208791425</v>
      </c>
    </row>
    <row r="21" spans="1:15" x14ac:dyDescent="0.35">
      <c r="A21" s="6" t="s">
        <v>31</v>
      </c>
      <c r="B21" s="1">
        <f t="shared" si="2"/>
        <v>20.290909090909096</v>
      </c>
      <c r="C21" s="4">
        <f t="shared" si="3"/>
        <v>85.607476635514018</v>
      </c>
      <c r="E21">
        <v>8.7679999999999994E-2</v>
      </c>
      <c r="F21">
        <v>2.31E-3</v>
      </c>
      <c r="G21">
        <v>1.374E-2</v>
      </c>
      <c r="H21">
        <f t="shared" si="6"/>
        <v>7.9788799999999996E-4</v>
      </c>
      <c r="I21">
        <f t="shared" si="10"/>
        <v>1.8942000000000003E-5</v>
      </c>
      <c r="J21">
        <f t="shared" si="7"/>
        <v>1.1953799999999999E-4</v>
      </c>
      <c r="K21">
        <f t="shared" si="11"/>
        <v>6.4632000000000231E-5</v>
      </c>
      <c r="L21" s="1">
        <f>H21/$H$3*100</f>
        <v>79.709090909090889</v>
      </c>
      <c r="M21" s="1">
        <f t="shared" si="9"/>
        <v>11.941858141858139</v>
      </c>
      <c r="N21" s="1">
        <f t="shared" si="4"/>
        <v>1.8923076923076925</v>
      </c>
      <c r="O21" s="1">
        <f t="shared" si="5"/>
        <v>6.4567432567432785</v>
      </c>
    </row>
    <row r="22" spans="1:15" x14ac:dyDescent="0.35">
      <c r="A22" s="6" t="s">
        <v>32</v>
      </c>
      <c r="B22" s="1">
        <f t="shared" si="2"/>
        <v>20.27272727272728</v>
      </c>
      <c r="C22" s="3">
        <f t="shared" si="3"/>
        <v>100</v>
      </c>
      <c r="E22">
        <v>8.77E-2</v>
      </c>
      <c r="F22">
        <v>0</v>
      </c>
      <c r="G22">
        <v>1.4489999999999999E-2</v>
      </c>
      <c r="H22">
        <f t="shared" si="6"/>
        <v>7.9807000000000001E-4</v>
      </c>
      <c r="I22">
        <f t="shared" si="10"/>
        <v>0</v>
      </c>
      <c r="J22">
        <f t="shared" si="7"/>
        <v>1.2606299999999999E-4</v>
      </c>
      <c r="K22">
        <f t="shared" si="11"/>
        <v>7.6867000000000211E-5</v>
      </c>
      <c r="L22" s="1">
        <f t="shared" si="8"/>
        <v>79.72727272727272</v>
      </c>
      <c r="M22" s="1">
        <f t="shared" si="9"/>
        <v>12.593706293706292</v>
      </c>
      <c r="N22" s="1">
        <f t="shared" si="4"/>
        <v>0</v>
      </c>
      <c r="O22" s="1">
        <f t="shared" si="5"/>
        <v>7.6790209790209989</v>
      </c>
    </row>
    <row r="23" spans="1:15" x14ac:dyDescent="0.35">
      <c r="A23" s="6" t="s">
        <v>33</v>
      </c>
      <c r="B23" s="1">
        <f t="shared" si="2"/>
        <v>8.827272727272728</v>
      </c>
      <c r="C23" s="3">
        <f t="shared" si="3"/>
        <v>100</v>
      </c>
      <c r="E23">
        <v>0.10029</v>
      </c>
      <c r="F23">
        <v>0</v>
      </c>
      <c r="G23">
        <v>1.311E-2</v>
      </c>
      <c r="H23">
        <f t="shared" si="6"/>
        <v>9.1263900000000014E-4</v>
      </c>
      <c r="I23">
        <f t="shared" si="10"/>
        <v>0</v>
      </c>
      <c r="J23">
        <f t="shared" si="7"/>
        <v>1.14057E-4</v>
      </c>
      <c r="K23">
        <f t="shared" si="11"/>
        <v>-2.5695999999999965E-5</v>
      </c>
      <c r="L23" s="1">
        <f t="shared" si="8"/>
        <v>91.172727272727272</v>
      </c>
      <c r="M23" s="1">
        <f t="shared" si="9"/>
        <v>11.394305694305693</v>
      </c>
      <c r="N23" s="1">
        <f t="shared" si="4"/>
        <v>0</v>
      </c>
      <c r="O23" s="1">
        <f t="shared" si="5"/>
        <v>-2.5670329670329632</v>
      </c>
    </row>
    <row r="24" spans="1:15" x14ac:dyDescent="0.35">
      <c r="A24" s="8" t="s">
        <v>3</v>
      </c>
      <c r="B24" s="9">
        <f t="shared" si="2"/>
        <v>77.127272727272725</v>
      </c>
      <c r="C24" s="10">
        <f t="shared" si="3"/>
        <v>92.201608931209989</v>
      </c>
      <c r="D24" s="11"/>
      <c r="E24" s="11">
        <v>2.5159999999999998E-2</v>
      </c>
      <c r="F24" s="11">
        <v>4.7499999999999999E-3</v>
      </c>
      <c r="G24" s="11">
        <v>5.6160000000000002E-2</v>
      </c>
      <c r="H24" s="11">
        <f t="shared" si="6"/>
        <v>2.2895599999999999E-4</v>
      </c>
      <c r="I24" s="11">
        <f t="shared" si="10"/>
        <v>3.8950000000000005E-5</v>
      </c>
      <c r="J24" s="11">
        <f t="shared" si="7"/>
        <v>4.8859199999999993E-4</v>
      </c>
      <c r="K24">
        <f t="shared" si="11"/>
        <v>2.4450200000000017E-4</v>
      </c>
      <c r="L24" s="1">
        <f t="shared" si="8"/>
        <v>22.872727272727271</v>
      </c>
      <c r="M24" s="1">
        <f t="shared" si="9"/>
        <v>48.810389610389599</v>
      </c>
      <c r="N24" s="1">
        <f t="shared" si="4"/>
        <v>3.8911088911088907</v>
      </c>
      <c r="O24" s="1">
        <f t="shared" si="5"/>
        <v>24.425774225774237</v>
      </c>
    </row>
    <row r="25" spans="1:15" x14ac:dyDescent="0.35">
      <c r="A25" s="6" t="s">
        <v>4</v>
      </c>
      <c r="B25" s="1">
        <f t="shared" si="2"/>
        <v>67.563636363636363</v>
      </c>
      <c r="C25" s="4">
        <f t="shared" si="3"/>
        <v>92.803889789303085</v>
      </c>
      <c r="E25">
        <v>3.5680000000000003E-2</v>
      </c>
      <c r="F25">
        <v>4.4400000000000004E-3</v>
      </c>
      <c r="G25">
        <v>5.7259999999999998E-2</v>
      </c>
      <c r="H25">
        <f t="shared" si="6"/>
        <v>3.2468800000000006E-4</v>
      </c>
      <c r="I25">
        <f t="shared" si="10"/>
        <v>3.6408000000000008E-5</v>
      </c>
      <c r="J25">
        <f t="shared" si="7"/>
        <v>4.9816199999999991E-4</v>
      </c>
      <c r="K25">
        <f t="shared" si="11"/>
        <v>1.4174200000000015E-4</v>
      </c>
      <c r="L25" s="1">
        <f t="shared" si="8"/>
        <v>32.436363636363637</v>
      </c>
      <c r="M25" s="1">
        <f t="shared" si="9"/>
        <v>49.766433566433548</v>
      </c>
      <c r="N25" s="1">
        <f t="shared" si="4"/>
        <v>3.6371628371628377</v>
      </c>
      <c r="O25" s="1">
        <f t="shared" si="5"/>
        <v>14.160039960039972</v>
      </c>
    </row>
    <row r="26" spans="1:15" x14ac:dyDescent="0.35">
      <c r="A26" s="6" t="s">
        <v>5</v>
      </c>
      <c r="B26" s="1">
        <f t="shared" si="2"/>
        <v>22.74545454545455</v>
      </c>
      <c r="C26" s="4">
        <f t="shared" si="3"/>
        <v>90.650069156293227</v>
      </c>
      <c r="E26">
        <v>8.498E-2</v>
      </c>
      <c r="F26">
        <v>3.3800000000000002E-3</v>
      </c>
      <c r="G26">
        <v>3.2770000000000001E-2</v>
      </c>
      <c r="H26">
        <f t="shared" si="6"/>
        <v>7.7331800000000005E-4</v>
      </c>
      <c r="I26">
        <f t="shared" si="10"/>
        <v>2.7716000000000004E-5</v>
      </c>
      <c r="J26">
        <f t="shared" si="7"/>
        <v>2.8509899999999998E-4</v>
      </c>
      <c r="K26">
        <f t="shared" si="11"/>
        <v>-8.5132999999999823E-5</v>
      </c>
      <c r="L26" s="1">
        <f t="shared" si="8"/>
        <v>77.254545454545436</v>
      </c>
      <c r="M26" s="1">
        <f t="shared" si="9"/>
        <v>28.481418581418577</v>
      </c>
      <c r="N26" s="1">
        <f t="shared" si="4"/>
        <v>2.7688311688311691</v>
      </c>
      <c r="O26" s="1">
        <f t="shared" si="5"/>
        <v>-8.5047952047951867</v>
      </c>
    </row>
    <row r="27" spans="1:15" x14ac:dyDescent="0.35">
      <c r="A27" s="6" t="s">
        <v>34</v>
      </c>
      <c r="B27" s="1">
        <f t="shared" si="2"/>
        <v>13.945454545454552</v>
      </c>
      <c r="C27" s="3">
        <f t="shared" si="3"/>
        <v>100</v>
      </c>
      <c r="E27">
        <v>9.4659999999999994E-2</v>
      </c>
      <c r="F27">
        <v>0</v>
      </c>
      <c r="G27">
        <v>0.01</v>
      </c>
      <c r="H27">
        <f t="shared" si="6"/>
        <v>8.61406E-4</v>
      </c>
      <c r="I27">
        <f t="shared" si="10"/>
        <v>0</v>
      </c>
      <c r="J27">
        <f t="shared" si="7"/>
        <v>8.7000000000000001E-5</v>
      </c>
      <c r="K27">
        <f t="shared" si="11"/>
        <v>5.2594000000000208E-5</v>
      </c>
      <c r="L27" s="1">
        <f t="shared" si="8"/>
        <v>86.054545454545433</v>
      </c>
      <c r="M27" s="1">
        <f t="shared" si="9"/>
        <v>8.6913086913086897</v>
      </c>
      <c r="N27" s="1">
        <f t="shared" si="4"/>
        <v>0</v>
      </c>
      <c r="O27" s="1">
        <f t="shared" si="5"/>
        <v>5.2541458541458734</v>
      </c>
    </row>
    <row r="28" spans="1:15" x14ac:dyDescent="0.35">
      <c r="A28" s="6" t="s">
        <v>35</v>
      </c>
      <c r="B28" s="1">
        <f t="shared" si="2"/>
        <v>4.681818181818187</v>
      </c>
      <c r="C28" s="3">
        <f t="shared" si="3"/>
        <v>100</v>
      </c>
      <c r="E28">
        <v>0.10485</v>
      </c>
      <c r="F28">
        <v>0</v>
      </c>
      <c r="G28">
        <v>1.008E-2</v>
      </c>
      <c r="H28">
        <f t="shared" si="6"/>
        <v>9.5413500000000005E-4</v>
      </c>
      <c r="I28">
        <f t="shared" si="10"/>
        <v>0</v>
      </c>
      <c r="J28">
        <f t="shared" si="7"/>
        <v>8.7695999999999995E-5</v>
      </c>
      <c r="K28">
        <f t="shared" si="11"/>
        <v>-4.0830999999999854E-5</v>
      </c>
      <c r="L28" s="1">
        <f t="shared" si="8"/>
        <v>95.318181818181813</v>
      </c>
      <c r="M28" s="1">
        <f t="shared" si="9"/>
        <v>8.7608391608391596</v>
      </c>
      <c r="N28" s="1">
        <f t="shared" si="4"/>
        <v>0</v>
      </c>
      <c r="O28" s="1">
        <f t="shared" si="5"/>
        <v>-4.0790209790209637</v>
      </c>
    </row>
    <row r="29" spans="1:15" x14ac:dyDescent="0.35">
      <c r="A29" s="6" t="s">
        <v>36</v>
      </c>
      <c r="B29" s="1">
        <f t="shared" si="2"/>
        <v>0.76363636363636545</v>
      </c>
      <c r="C29" s="3">
        <f t="shared" si="3"/>
        <v>100</v>
      </c>
      <c r="E29">
        <v>0.10915999999999999</v>
      </c>
      <c r="F29">
        <v>0</v>
      </c>
      <c r="G29">
        <v>1.123E-2</v>
      </c>
      <c r="H29">
        <f t="shared" si="6"/>
        <v>9.9335599999999993E-4</v>
      </c>
      <c r="I29">
        <f t="shared" si="10"/>
        <v>0</v>
      </c>
      <c r="J29">
        <f t="shared" si="7"/>
        <v>9.7700999999999992E-5</v>
      </c>
      <c r="K29">
        <f t="shared" si="11"/>
        <v>-9.0056999999999724E-5</v>
      </c>
      <c r="L29" s="1">
        <f t="shared" si="8"/>
        <v>99.236363636363606</v>
      </c>
      <c r="M29" s="1">
        <f t="shared" si="9"/>
        <v>9.7603396603396586</v>
      </c>
      <c r="N29" s="1">
        <f t="shared" si="4"/>
        <v>0</v>
      </c>
      <c r="O29" s="1">
        <f t="shared" si="5"/>
        <v>-8.9967032967032683</v>
      </c>
    </row>
    <row r="30" spans="1:15" x14ac:dyDescent="0.35">
      <c r="A30" s="6" t="s">
        <v>37</v>
      </c>
      <c r="B30" s="1">
        <f t="shared" si="2"/>
        <v>22.154545454545456</v>
      </c>
      <c r="C30" s="3">
        <f t="shared" si="3"/>
        <v>100</v>
      </c>
      <c r="E30">
        <v>8.5629999999999998E-2</v>
      </c>
      <c r="F30">
        <v>0</v>
      </c>
      <c r="G30">
        <v>1.14E-2</v>
      </c>
      <c r="H30">
        <f t="shared" si="6"/>
        <v>7.7923300000000005E-4</v>
      </c>
      <c r="I30">
        <f t="shared" si="10"/>
        <v>0</v>
      </c>
      <c r="J30">
        <f t="shared" si="7"/>
        <v>9.9179999999999996E-5</v>
      </c>
      <c r="K30">
        <f t="shared" si="11"/>
        <v>1.2258700000000006E-4</v>
      </c>
      <c r="L30" s="1">
        <f t="shared" si="8"/>
        <v>77.845454545454544</v>
      </c>
      <c r="M30" s="1">
        <f t="shared" si="9"/>
        <v>9.9080919080919063</v>
      </c>
      <c r="N30" s="1">
        <f t="shared" si="4"/>
        <v>0</v>
      </c>
      <c r="O30" s="1">
        <f t="shared" si="5"/>
        <v>12.246453546453552</v>
      </c>
    </row>
    <row r="31" spans="1:15" x14ac:dyDescent="0.35">
      <c r="A31" s="6" t="s">
        <v>38</v>
      </c>
      <c r="B31" s="1">
        <f t="shared" si="2"/>
        <v>10.772727272727266</v>
      </c>
      <c r="C31" s="3">
        <f t="shared" si="3"/>
        <v>100</v>
      </c>
      <c r="E31">
        <v>9.8150000000000001E-2</v>
      </c>
      <c r="F31">
        <v>0</v>
      </c>
      <c r="G31">
        <v>2.274E-2</v>
      </c>
      <c r="H31">
        <f t="shared" si="6"/>
        <v>8.9316500000000002E-4</v>
      </c>
      <c r="I31">
        <f t="shared" si="10"/>
        <v>0</v>
      </c>
      <c r="J31">
        <f t="shared" si="7"/>
        <v>1.9783799999999999E-4</v>
      </c>
      <c r="K31">
        <f t="shared" si="11"/>
        <v>-9.0002999999999958E-5</v>
      </c>
      <c r="L31" s="1">
        <f t="shared" si="8"/>
        <v>89.227272727272705</v>
      </c>
      <c r="M31" s="1">
        <f t="shared" si="9"/>
        <v>19.764035964035958</v>
      </c>
      <c r="N31" s="1">
        <f t="shared" si="4"/>
        <v>0</v>
      </c>
      <c r="O31" s="1">
        <f t="shared" si="5"/>
        <v>-8.991308691308685</v>
      </c>
    </row>
    <row r="32" spans="1:15" x14ac:dyDescent="0.35">
      <c r="A32" s="6" t="s">
        <v>39</v>
      </c>
      <c r="B32" s="1">
        <f t="shared" si="2"/>
        <v>3.2545454545454504</v>
      </c>
      <c r="C32" s="3">
        <f t="shared" si="3"/>
        <v>100</v>
      </c>
      <c r="E32">
        <v>0.10642</v>
      </c>
      <c r="F32">
        <v>0</v>
      </c>
      <c r="G32">
        <v>1.304E-2</v>
      </c>
      <c r="H32">
        <f t="shared" si="6"/>
        <v>9.6842200000000003E-4</v>
      </c>
      <c r="I32">
        <f t="shared" si="10"/>
        <v>0</v>
      </c>
      <c r="J32">
        <f t="shared" si="7"/>
        <v>1.1344799999999999E-4</v>
      </c>
      <c r="K32">
        <f t="shared" si="11"/>
        <v>-8.0869999999999814E-5</v>
      </c>
      <c r="L32" s="1">
        <f t="shared" si="8"/>
        <v>96.745454545454535</v>
      </c>
      <c r="M32" s="1">
        <f t="shared" si="9"/>
        <v>11.333466533466531</v>
      </c>
      <c r="N32" s="1">
        <f t="shared" si="4"/>
        <v>0</v>
      </c>
      <c r="O32" s="1">
        <f t="shared" si="5"/>
        <v>-8.0789210789210593</v>
      </c>
    </row>
  </sheetData>
  <mergeCells count="2">
    <mergeCell ref="E1:G1"/>
    <mergeCell ref="H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PA</vt:lpstr>
      <vt:lpstr>EB</vt:lpstr>
      <vt:lpstr>ST</vt:lpstr>
      <vt:lpstr>Conversion&amp;Selectivity</vt:lpstr>
      <vt:lpstr>Yield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Rares Banu</dc:creator>
  <cp:lastModifiedBy>Rares Banu</cp:lastModifiedBy>
  <dcterms:created xsi:type="dcterms:W3CDTF">2024-04-08T10:09:56Z</dcterms:created>
  <dcterms:modified xsi:type="dcterms:W3CDTF">2024-06-28T14:49:53Z</dcterms:modified>
</cp:coreProperties>
</file>